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activeTab="0"/>
  </bookViews>
  <sheets>
    <sheet name="savedrecs" sheetId="1" r:id="rId1"/>
  </sheets>
  <definedNames/>
  <calcPr fullCalcOnLoad="1"/>
</workbook>
</file>

<file path=xl/sharedStrings.xml><?xml version="1.0" encoding="utf-8"?>
<sst xmlns="http://schemas.openxmlformats.org/spreadsheetml/2006/main" count="20318" uniqueCount="2159">
  <si>
    <t>Publication Type</t>
  </si>
  <si>
    <t>Authors</t>
  </si>
  <si>
    <t>Book Authors</t>
  </si>
  <si>
    <t>Book Editors</t>
  </si>
  <si>
    <t>Book Group Authors</t>
  </si>
  <si>
    <t>Author Full Names</t>
  </si>
  <si>
    <t>Book Author Full Names</t>
  </si>
  <si>
    <t>Group Authors</t>
  </si>
  <si>
    <t>Article Title</t>
  </si>
  <si>
    <t>Source Title</t>
  </si>
  <si>
    <t>Book Series Title</t>
  </si>
  <si>
    <t>Book Series Subtitle</t>
  </si>
  <si>
    <t>Language</t>
  </si>
  <si>
    <t>Document Type</t>
  </si>
  <si>
    <t>Conference Title</t>
  </si>
  <si>
    <t>Conference Date</t>
  </si>
  <si>
    <t>Conference Location</t>
  </si>
  <si>
    <t>Conference Sponsor</t>
  </si>
  <si>
    <t>Conference Host</t>
  </si>
  <si>
    <t>Author Keywords</t>
  </si>
  <si>
    <t>Keywords Plus</t>
  </si>
  <si>
    <t>Abstract</t>
  </si>
  <si>
    <t>Addresses</t>
  </si>
  <si>
    <t>Affiliations</t>
  </si>
  <si>
    <t>Reprint Addresses</t>
  </si>
  <si>
    <t>Email Addresses</t>
  </si>
  <si>
    <t>Researcher Ids</t>
  </si>
  <si>
    <t>ORCIDs</t>
  </si>
  <si>
    <t>Funding Orgs</t>
  </si>
  <si>
    <t>Funding Name Preferred</t>
  </si>
  <si>
    <t>Funding Text</t>
  </si>
  <si>
    <t>Cited References</t>
  </si>
  <si>
    <t>Cited Reference Count</t>
  </si>
  <si>
    <t>Times Cited, WoS Core</t>
  </si>
  <si>
    <t>Times Cited, All Databases</t>
  </si>
  <si>
    <t>180 Day Usage Count</t>
  </si>
  <si>
    <t>Since 2013 Usage Count</t>
  </si>
  <si>
    <t>Publisher</t>
  </si>
  <si>
    <t>Publisher City</t>
  </si>
  <si>
    <t>Publisher Address</t>
  </si>
  <si>
    <t>ISSN</t>
  </si>
  <si>
    <t>eISSN</t>
  </si>
  <si>
    <t>ISBN</t>
  </si>
  <si>
    <t>Journal Abbreviation</t>
  </si>
  <si>
    <t>Journal ISO Abbreviation</t>
  </si>
  <si>
    <t>Publication Date</t>
  </si>
  <si>
    <t>Publication Year</t>
  </si>
  <si>
    <t>Volume</t>
  </si>
  <si>
    <t>Issue</t>
  </si>
  <si>
    <t>Part Number</t>
  </si>
  <si>
    <t>Supplement</t>
  </si>
  <si>
    <t>Special Issue</t>
  </si>
  <si>
    <t>Meeting Abstract</t>
  </si>
  <si>
    <t>Start Page</t>
  </si>
  <si>
    <t>End Page</t>
  </si>
  <si>
    <t>Article Number</t>
  </si>
  <si>
    <t>DOI</t>
  </si>
  <si>
    <t>DOI Link</t>
  </si>
  <si>
    <t>Book DOI</t>
  </si>
  <si>
    <t>Early Access Date</t>
  </si>
  <si>
    <t>Number of Pages</t>
  </si>
  <si>
    <t>WoS Categories</t>
  </si>
  <si>
    <t>Web of Science Index</t>
  </si>
  <si>
    <t>Research Areas</t>
  </si>
  <si>
    <t>IDS Number</t>
  </si>
  <si>
    <t>Pubmed Id</t>
  </si>
  <si>
    <t>Open Access Designations</t>
  </si>
  <si>
    <t>Highly Cited Status</t>
  </si>
  <si>
    <t>Hot Paper Status</t>
  </si>
  <si>
    <t>Date of Export</t>
  </si>
  <si>
    <t>UT (Unique WOS ID)</t>
  </si>
  <si>
    <t>Web of Science Record</t>
  </si>
  <si>
    <t>J</t>
  </si>
  <si>
    <t>Khare, C; Jain, M</t>
  </si>
  <si>
    <t/>
  </si>
  <si>
    <t>Khare, Chetan; Jain, Manish</t>
  </si>
  <si>
    <t>Short Term Outcome and Predictors of Mortality Among Very Low Birth Weight Infants-A Descriptive Study: Correspondence</t>
  </si>
  <si>
    <t>INDIAN JOURNAL OF PEDIATRICS</t>
  </si>
  <si>
    <t>Letter</t>
  </si>
  <si>
    <t>Mahatma Gandhi Institute of Medical Sciences, Sevagram</t>
  </si>
  <si>
    <t>NOV</t>
  </si>
  <si>
    <t>10.1007/s12098-021-03906-2</t>
  </si>
  <si>
    <t>AUG 2021</t>
  </si>
  <si>
    <t>2023-03-20</t>
  </si>
  <si>
    <t>WOS:000680801800002</t>
  </si>
  <si>
    <t>Gorte, T; Deshmukh, A; Gangane, N</t>
  </si>
  <si>
    <t>Gorte, Trupti; Deshmukh, Abhay; Gangane, Nitin</t>
  </si>
  <si>
    <t>Automated versus manual method for reticulocyte count: A comparative study in rural central India</t>
  </si>
  <si>
    <t>IRAQI JOURNAL OF HEMATOLOGY</t>
  </si>
  <si>
    <t>Article</t>
  </si>
  <si>
    <t>JUL-DEC</t>
  </si>
  <si>
    <t>10.4103/ijh.ijh_42_20</t>
  </si>
  <si>
    <t>WOS:000595702300018</t>
  </si>
  <si>
    <t>Ambulkar, PS; Waghmare, JE; Shivkumar, PV; Chaudhari, AR; Gangane, NM; Narang, P; Pal, AK</t>
  </si>
  <si>
    <t>Ambulkar, Prafulla S.; Waghmare, Jwalant E.; Shivkumar, Poonam Verma; Chaudhari, Ajay R.; Gangane, Nitin M.; Narang, Pratibha; Pal, Asoke K.</t>
  </si>
  <si>
    <t>The association of testis-specific hTAF7L gene variants with idiopathic azoospermic and severe oligozoospermic male infertility</t>
  </si>
  <si>
    <t>ANDROLOGIA</t>
  </si>
  <si>
    <t>Mahatma Gandhi Institute of Medical Sciences, Sevagram; Mahatma Gandhi Institute of Medical Sciences, Sevagram; Mahatma Gandhi Institute of Medical Sciences, Sevagram; Mahatma Gandhi Institute of Medical Sciences, Sevagram; Mahatma Gandhi Institute of Medical Sciences, Sevagram</t>
  </si>
  <si>
    <t>DEC</t>
  </si>
  <si>
    <t>e14581</t>
  </si>
  <si>
    <t>10.1111/and.14581</t>
  </si>
  <si>
    <t>SEP 2022</t>
  </si>
  <si>
    <t>WOS:000850312100001</t>
  </si>
  <si>
    <t>Jha, N</t>
  </si>
  <si>
    <t>Jha, Nisha</t>
  </si>
  <si>
    <t>The effectiveness of Bains circuit in improving Oxygenation and reducing the total Oxygen consumption in patients with Severe COVID 19 disease</t>
  </si>
  <si>
    <t>ANESTHESIA AND ANALGESIA</t>
  </si>
  <si>
    <t>SEP</t>
  </si>
  <si>
    <t>3S_SUPPL</t>
  </si>
  <si>
    <t>WOS:000713327102239</t>
  </si>
  <si>
    <t>Yadav, RSP; Khatri, V; Amdare, N; Goswami, K; Shivkumar, VB; Gangane, N; Reddy, MVR</t>
  </si>
  <si>
    <t>Yadav, Ravi Shankar Prasad; Khatri, Vishal; Amdare, Nitin; Goswami, Kalyan; Shivkumar, V. B.; Gangane, Nitin; Reddy, Maryada Venkata Rami</t>
  </si>
  <si>
    <t>Evaluation of preventive effect of Brugia malayi recombinant cystatin on mBSA-induced experimental arthritis</t>
  </si>
  <si>
    <t>INDIAN JOURNAL OF EXPERIMENTAL BIOLOGY</t>
  </si>
  <si>
    <t>Mahatma Gandhi Institute of Medical Sciences, Sevagram; Mahatma Gandhi Institute of Medical Sciences, Sevagram; Mahatma Gandhi Institute of Medical Sciences, Sevagram</t>
  </si>
  <si>
    <t>WOS:000410018900009</t>
  </si>
  <si>
    <t>Ambulkar, PS; Waghmare, JE; Shivkumar, PV; Narang, P; Pal, AK</t>
  </si>
  <si>
    <t>Ambulkar, Prafulla S.; Waghmare, Jwalant E.; Shivkumar, Poonam Verma; Narang, Pratibha; Pal, Asoke K.</t>
  </si>
  <si>
    <t>A missense mutation (c.226C&gt;A) in HMG box SRY gene affects nNLS function in 46,XY sex reversal female</t>
  </si>
  <si>
    <t>JUN</t>
  </si>
  <si>
    <t>e14011</t>
  </si>
  <si>
    <t>10.1111/and.14011</t>
  </si>
  <si>
    <t>FEB 2021</t>
  </si>
  <si>
    <t>WOS:000616929700001</t>
  </si>
  <si>
    <t>Amdare, NP; Khatri, VK; Yadav, RSP; Tarnekar, A; Goswami, K; Reddy, MVR</t>
  </si>
  <si>
    <t>Amdare, N. P.; Khatri, V. k.; Yadav, R. S. P.; Tarnekar, A.; Goswami, K.; Reddy, M. V. R.</t>
  </si>
  <si>
    <t>Therapeutic potential of the immunomodulatory proteins Wuchereria bancrofti L2 and Brugia malayi abundant larval transcript 2 against streptozotocin-induced type 1 diabetes in mice</t>
  </si>
  <si>
    <t>JOURNAL OF HELMINTHOLOGY</t>
  </si>
  <si>
    <t>10.1017/S0022149X1600064X</t>
  </si>
  <si>
    <t>WOS:000407554900004</t>
  </si>
  <si>
    <t>Patil, VB; Mishra, KK; John, S; Reshamvala, AM</t>
  </si>
  <si>
    <t>Patil, Vrushti Bharat; Mishra, Kshirod Kumar; John, Sally; Reshamvala, Ahmed Mushtaq</t>
  </si>
  <si>
    <t>Clozapine-Induced Hypertension</t>
  </si>
  <si>
    <t>ANNALS OF INDIAN PSYCHIATRY</t>
  </si>
  <si>
    <t>Mahatma Gandhi Institute of Medical Sciences, Sevagram; Mahatma Gandhi Institute of Medical Sciences, Sevagram</t>
  </si>
  <si>
    <t>APR-JUN</t>
  </si>
  <si>
    <t>10.4103/aip.aip_99_21</t>
  </si>
  <si>
    <t>WOS:000848374500013</t>
  </si>
  <si>
    <t>Kothari, R; Khairkar, P; Babhulkar, S; Bokariya, P</t>
  </si>
  <si>
    <t>Kothari, Ruchi; Khairkar, Praveen; Babhulkar, Sneh; Bokariya, Pradeep</t>
  </si>
  <si>
    <t>Impact of Spectral Severity of Alcoholism on Visual-Evoked Potentials: A Neuropsychiatric Perspective</t>
  </si>
  <si>
    <t>JOURNAL OF NEUROSCIENCES IN RURAL PRACTICE</t>
  </si>
  <si>
    <t>JUL-SEP</t>
  </si>
  <si>
    <t>10.4103/jnrp.jnrp_62_18</t>
  </si>
  <si>
    <t>WOS:000438993200017</t>
  </si>
  <si>
    <t>Paul, L; Talhar, SS; Waghmare, JE; Kale, S; Shende, MR</t>
  </si>
  <si>
    <t>Paul, Lipika; Talhar, Shweta S.; Waghmare, Jwalant E.; Kale, Sushilkumar; Shende, Moreshwar R.</t>
  </si>
  <si>
    <t>Relationship of Renal Length with Height and Weight of an Individual using Computed Tomography</t>
  </si>
  <si>
    <t>JOURNAL OF CLINICAL AND DIAGNOSTIC RESEARCH</t>
  </si>
  <si>
    <t>MAY</t>
  </si>
  <si>
    <t>AC1</t>
  </si>
  <si>
    <t>AC5</t>
  </si>
  <si>
    <t>10.7860/JCDR/2018/30503.11469</t>
  </si>
  <si>
    <t>WOS:000433416800001</t>
  </si>
  <si>
    <t>Jena, L; Harinath, BC</t>
  </si>
  <si>
    <t>Jena, Lingaraja; Harinath, Bhaskar C.</t>
  </si>
  <si>
    <t>Anti-tuberculosis therapy: Urgency for new drugs and integrative approach</t>
  </si>
  <si>
    <t>BIOMEDICAL AND BIOTECHNOLOGY RESEARCH JOURNAL</t>
  </si>
  <si>
    <t>Review</t>
  </si>
  <si>
    <t>JAN-MAR</t>
  </si>
  <si>
    <t>10.4103/bbrj.bbrj_108_17</t>
  </si>
  <si>
    <t>WOS:000642008400003</t>
  </si>
  <si>
    <t>Tayade, AT; Singh, N; Tayade, S; Kale, SK; Patil, S</t>
  </si>
  <si>
    <t>Tayade, Atul T.; Singh, Namrata; Tayade, Surekha; Kale, Sushilkumar K.; Patil, Saurabh</t>
  </si>
  <si>
    <t>Nomogram of Fetal Pulmonary Artery Diameter in Second Trimester of Pregnancy</t>
  </si>
  <si>
    <t>INTERNATIONAL JOURNAL OF SCIENTIFIC STUDY</t>
  </si>
  <si>
    <t>MAR</t>
  </si>
  <si>
    <t>10.17354/ijss/2017/93</t>
  </si>
  <si>
    <t>WOS:000408755200009</t>
  </si>
  <si>
    <t>Sontakke, BR; Ambulkar, PS; Talhar, S; Shivkumar, PV; Bharambe, MS; Pal, A</t>
  </si>
  <si>
    <t>Sontakke, Bharat R.; Ambulkar, Prafulla S.; Talhar, Shweta; Shivkumar, Poonam Varma; Bharambe, M. S.; Pal, Asoke</t>
  </si>
  <si>
    <t>Molecular genetic study to detect prevalence of high-risk human papilloma virus strains (type 16 and 18) in cervical lesions and asymptomatic healthy subjects of rural central India</t>
  </si>
  <si>
    <t>JOURNAL OF CYTOLOGY</t>
  </si>
  <si>
    <t>Mahatma Gandhi Institute of Medical Sciences, Sevagram; Mahatma Gandhi Institute of Medical Sciences, Sevagram; Mahatma Gandhi Institute of Medical Sciences, Sevagram; Mahatma Gandhi Institute of Medical Sciences, Sevagram</t>
  </si>
  <si>
    <t>10.4103/JOC.JOC_10_18</t>
  </si>
  <si>
    <t>WOS:000456411600007</t>
  </si>
  <si>
    <t>Patil, B; Shivkumar, V; Gangane, N</t>
  </si>
  <si>
    <t>Patil, Bharat; Shivkumar, Vitaladevuni; Gangane, Nitin</t>
  </si>
  <si>
    <t>Utility of MOC-31 monoclonal antibody in differentiating metastatic adenocarcinoma cells and reactive mesothelial cells in effusion cytology</t>
  </si>
  <si>
    <t>INDIAN JOURNAL OF PATHOLOGY AND MICROBIOLOGY</t>
  </si>
  <si>
    <t>10.4103/IJPM.IJPM_86_17</t>
  </si>
  <si>
    <t>WOS:000428438900016</t>
  </si>
  <si>
    <t>Kale, P; Kalbande, P; Shanmugam, N; Jain, BM; Singh, A; Mathi, Z; Hatekar, V; Datta, NR</t>
  </si>
  <si>
    <t>Kale, P.; Kalbande, P.; Shanmugam, N.; Jain, B. Mahindrakar; Singh, A.; Mathi, Z.; Hatekar, V.; Datta, N. R.</t>
  </si>
  <si>
    <t>Are set-up corrections adequate enough to ensure an optimal dose delivery by IMRT in cancer cervix?</t>
  </si>
  <si>
    <t>RADIOTHERAPY AND ONCOLOGY</t>
  </si>
  <si>
    <t>Annual Meeting of the European-Society-for-Radiotherapy-and-Oncology (ESTRO)</t>
  </si>
  <si>
    <t>MAY 06-10, 2022</t>
  </si>
  <si>
    <t>Copenhagen, DENMARK</t>
  </si>
  <si>
    <t>PD-0907</t>
  </si>
  <si>
    <t>S802</t>
  </si>
  <si>
    <t>S803</t>
  </si>
  <si>
    <t>WOS:000806764200430</t>
  </si>
  <si>
    <t>Kariya, V; Jain, M; Jategaonkar, S</t>
  </si>
  <si>
    <t>Kariya, Vibha; Jain, Manish; Jategaonkar, Smita</t>
  </si>
  <si>
    <t>Study of hepatic enzymes in term neonates with perinatal asphyxia</t>
  </si>
  <si>
    <t>JOURNAL OF CLINICAL NEONATOLOGY</t>
  </si>
  <si>
    <t>10.4103/jcn.JCN_116_19</t>
  </si>
  <si>
    <t>WOS:000533428200005</t>
  </si>
  <si>
    <t>Wankhade, G; Kamble, S; Deshmukh, S; Jena, L; Waghmare, P; Harinath, BC</t>
  </si>
  <si>
    <t>Wankhade, Gauri; Kamble, Sarika; Deshmukh, Shraddha; Jena, Lingaraja; Waghmare, Pranita; Harinath, Bhaskar C.</t>
  </si>
  <si>
    <t>Inhibition of mycobacterial CYP125 enzyme by sesamin and beta-sitosterol: An in silico and in vitro study</t>
  </si>
  <si>
    <t>10.4103/bbrj.bbrj_1_17</t>
  </si>
  <si>
    <t>WOS:000642007400009</t>
  </si>
  <si>
    <t>Gupta, SS; Raut, AV; Kothekar, P; Maliye, CH; Kalantri, A; Bahulekar, PV; Anshu; Garg, BS</t>
  </si>
  <si>
    <t>Gupta, S. S.; Raut, A., V; Kothekar, P.; Maliye, C. H.; Kalantri, A.; Bahulekar, P., V; Anshu; Garg, B. S.</t>
  </si>
  <si>
    <t>India Nurturing Care Advocacy Coll</t>
  </si>
  <si>
    <t>Nurturing Care Interventions for Realizing the Development Potential of Every Child: From Pilot to Scale Up in Maharashtra</t>
  </si>
  <si>
    <t>INDIAN PEDIATRICS</t>
  </si>
  <si>
    <t>OCT</t>
  </si>
  <si>
    <t>SUPPL 1</t>
  </si>
  <si>
    <t>10.1007/s13312-021-2356-6</t>
  </si>
  <si>
    <t>WOS:000721586300011</t>
  </si>
  <si>
    <t>Kothari, R; Karwande, A; Bokariya, P</t>
  </si>
  <si>
    <t>Kothari, Ruchi; Karwande, Aneesh; Bokariya, Pradeep</t>
  </si>
  <si>
    <t>Study of brainstem evoked response audiometry in medical students having long time mobile usage</t>
  </si>
  <si>
    <t>INDIAN JOURNAL OF OTOLOGY</t>
  </si>
  <si>
    <t>10.4103/indianjotol.INDIANJOTOL_6_19</t>
  </si>
  <si>
    <t>WOS:000519744900005</t>
  </si>
  <si>
    <t>Saraf, AS</t>
  </si>
  <si>
    <t>Saraf, Anantprakash S.</t>
  </si>
  <si>
    <t>A study of pattern of psychiatric referrals in a rural tertiary health care centre</t>
  </si>
  <si>
    <t>INDIAN JOURNAL OF PSYCHIATRY</t>
  </si>
  <si>
    <t>JAN</t>
  </si>
  <si>
    <t>S463</t>
  </si>
  <si>
    <t>WOS:000456064200307</t>
  </si>
  <si>
    <t>Kamble, RU; Garg, BS; Raut, AV; Bharambe, MS</t>
  </si>
  <si>
    <t>Kamble, Raviraj Uttamrao; Garg, Bishan S.; Raut, Abhishek V.; Bharambe, Madhukar S.</t>
  </si>
  <si>
    <t>Assessment of Functioning of Village Health Nutrition and Sanitation Committees in a District in Maharashtra</t>
  </si>
  <si>
    <t>INDIAN JOURNAL OF COMMUNITY MEDICINE</t>
  </si>
  <si>
    <t>10.4103/ijcm.IJCM_171_17</t>
  </si>
  <si>
    <t>WOS:000445364700003</t>
  </si>
  <si>
    <t>Harinath, BC; Jena, L</t>
  </si>
  <si>
    <t>Harinath, Bhaskar C.; Jena, Lingaraja</t>
  </si>
  <si>
    <t>Commentary on Maes R. Tuberculosis serology is useful in rural areas: BBRJ 2017;1(2):85-93</t>
  </si>
  <si>
    <t>Editorial Material</t>
  </si>
  <si>
    <t>10.4103/bbrj.bbrj_100_17</t>
  </si>
  <si>
    <t>WOS:000642008400015</t>
  </si>
  <si>
    <t>Chavan, SS; Nagpure, PS; Ganeshkar, R</t>
  </si>
  <si>
    <t>Chavan, Sushil Suresh; Nagpure, Prakash S.; Ganeshkar, Ravi</t>
  </si>
  <si>
    <t>Pediatric Intraparotid Neurofibroma: Rare Entity</t>
  </si>
  <si>
    <t>INDIAN JOURNAL OF MEDICAL AND PAEDIATRIC ONCOLOGY</t>
  </si>
  <si>
    <t>10.4103/ijmpo.ijmpo_130_17</t>
  </si>
  <si>
    <t>WOS:000428376400014</t>
  </si>
  <si>
    <t>Jain, SM; Thool, K; Jain, MA; Shivkumar, PV</t>
  </si>
  <si>
    <t>Jain, Shuchi M.; Thool, Ketki; Jain, Manish A.; Shivkumar, Poonam, V</t>
  </si>
  <si>
    <t>Study on Maternal and Neonatal Outcome of Women Undergoing Caesarean Section Using Nice Classification in a Tertiary Care Hospital in Rural Area of Central India-An Observational Prospective Study</t>
  </si>
  <si>
    <t>CURRENT WOMENS HEALTH REVIEWS</t>
  </si>
  <si>
    <t>e061221191234</t>
  </si>
  <si>
    <t>10.2174/1573404817666210208210008</t>
  </si>
  <si>
    <t>WOS:000758624500001</t>
  </si>
  <si>
    <t>Nongrum, SML; Chandel, AB; Varma, R; Jategaonkar, S; Jain, M</t>
  </si>
  <si>
    <t>Nongrum, Saahil Manna L.; Chandel, Anuragsingh B.; Varma, Ravi; Jategaonkar, Smita; Jain, Manish</t>
  </si>
  <si>
    <t>Hemolytic Anemia and Hypoxic Brain Injury following Mothball Ingestion in a G6PD Nondeficient Infant: A Case Report</t>
  </si>
  <si>
    <t>JOURNAL OF CHILD SCIENCE</t>
  </si>
  <si>
    <t>E296</t>
  </si>
  <si>
    <t>E298</t>
  </si>
  <si>
    <t>10.1055/s-0041-1736477</t>
  </si>
  <si>
    <t>WOS:000721046100002</t>
  </si>
  <si>
    <t>Jain, M; Patrick, S; Kar, S; Gawande, P</t>
  </si>
  <si>
    <t>Jain, Manish; Patrick, Safa; Kar, Sumit; Gawande, Prachi</t>
  </si>
  <si>
    <t>Cutis Marmorata Telangiectatica Congenita with Limb Defects, Cleft Palate, and Ambiguous Genitalia</t>
  </si>
  <si>
    <t>INDIAN JOURNAL OF PAEDIATRIC DERMATOLOGY</t>
  </si>
  <si>
    <t>10.4103/ijpd.IJPD_114_19</t>
  </si>
  <si>
    <t>WOS:000623947600015</t>
  </si>
  <si>
    <t>Lalrinchhana, H; Badole, CM; Mote, GB</t>
  </si>
  <si>
    <t>Lalrinchhana, H.; Badole, Chandrashekhar Martand; Mote, Girish Balasaheb</t>
  </si>
  <si>
    <t>Humeral shaft fractures treated by closed retrograde intramedullary Kirschner wire fixation</t>
  </si>
  <si>
    <t>ARCHIVES OF TRAUMA RESEARCH</t>
  </si>
  <si>
    <t>10.4103/atr.atr_83_18</t>
  </si>
  <si>
    <t>WOS:000524303000006</t>
  </si>
  <si>
    <t>Premendran, B</t>
  </si>
  <si>
    <t>Premendran, Benhur</t>
  </si>
  <si>
    <t>The WHO safety Check List: A survery of its use in 10 medical colleges in central India</t>
  </si>
  <si>
    <t>WOS:000713327100550</t>
  </si>
  <si>
    <t>Shukla, AK; Singh, S; Sheikh, A; Singh, S; Gupta, G; Daberao, R</t>
  </si>
  <si>
    <t>Shukla, Ajay K.; Singh, Smita; Sheikh, Azhar; Singh, Sanjay; Gupta, Girdharilal; Daberao, Ravi</t>
  </si>
  <si>
    <t>Diabetic retinopathy screening at primary and community health centers in Maharashtra</t>
  </si>
  <si>
    <t>INDIAN JOURNAL OF OPHTHALMOLOGY</t>
  </si>
  <si>
    <t>FEB</t>
  </si>
  <si>
    <t>S83</t>
  </si>
  <si>
    <t>S87</t>
  </si>
  <si>
    <t>10.4103/ijo.IJO_1915_19</t>
  </si>
  <si>
    <t>WOS:000554560800021</t>
  </si>
  <si>
    <t>Atram, MA; Deshmukh, A; Shivkumar, VB; Gangane, NM</t>
  </si>
  <si>
    <t>Atram, Manisha A.; Deshmukh, Abhay; Shivkumar, V. B.; Gangane, Nitin M.</t>
  </si>
  <si>
    <t>Intraperitoneal dissemination of primary dedifferentiated liposarcoma of omentum simulating an ovarian cancer - A case report</t>
  </si>
  <si>
    <t>INDIAN JOURNAL OF CANCER</t>
  </si>
  <si>
    <t>10.4103/ijc.IJC_1128_20</t>
  </si>
  <si>
    <t>WOS:000920520200020</t>
  </si>
  <si>
    <t>Patrick, S; Kar, S; Gangane, N; Date, P</t>
  </si>
  <si>
    <t>Patrick, Safa; Kar, Sumit; Gangane, Nitin; Date, Priyanka</t>
  </si>
  <si>
    <t>Puzzling Papules over Face: Clinicians Perplexity - A Case of Squamous Cell Carcinoma Impersonating MolluscumContagiosum</t>
  </si>
  <si>
    <t>INDIAN DERMATOLOGY ONLINE JOURNAL</t>
  </si>
  <si>
    <t>NOV-DEC</t>
  </si>
  <si>
    <t>10.4103/idoj.IDOJ_35_20</t>
  </si>
  <si>
    <t>WOS:000641217800028</t>
  </si>
  <si>
    <t>Pote, K; Narang, R; Deshmukh, P</t>
  </si>
  <si>
    <t>Pote, Kiran; Narang, Rahul; Deshmukh, Pradeep</t>
  </si>
  <si>
    <t>Diagnostic Performance of Serological Tests to Detect Antibodies Against Acute Scrub Typhus Infection in Central India</t>
  </si>
  <si>
    <t>INDIAN JOURNAL OF MEDICAL MICROBIOLOGY</t>
  </si>
  <si>
    <t>PMID 29735837</t>
  </si>
  <si>
    <t>10.4103/ijmm.IJMM_17_405</t>
  </si>
  <si>
    <t>WOS:000431851400019</t>
  </si>
  <si>
    <t>Mangam, SN; Deshmukh, AV; Shivkumar, VB</t>
  </si>
  <si>
    <t>Mangam, Shubhangi Natthuji; Deshmukh, Abhay Vilas; Shivkumar, Vitaladevuni Balasubramanyam</t>
  </si>
  <si>
    <t>Role of Micronucleus Scoring in Buccal Smears of Carcinoma Breast Cases - A Study in Rural Central India</t>
  </si>
  <si>
    <t>CLINICAL CANCER INVESTIGATION JOURNAL</t>
  </si>
  <si>
    <t>SEP-OCT</t>
  </si>
  <si>
    <t>10.4103/ccij.ccij_57_20</t>
  </si>
  <si>
    <t>WOS:000583219300005</t>
  </si>
  <si>
    <t>Garg, BS</t>
  </si>
  <si>
    <t>Garg, B. S.</t>
  </si>
  <si>
    <t>VILLAGE FIRST Community Empowerment on Health &amp; Development Based on Gandhian Approach - An Experience of Working in few Villages of Wardha District, Maharashtra</t>
  </si>
  <si>
    <t>INDIAN JOURNAL OF MEDICAL RESEARCH</t>
  </si>
  <si>
    <t>S</t>
  </si>
  <si>
    <t>10.4103/0971-5916.251659</t>
  </si>
  <si>
    <t>WOS:000465637400007</t>
  </si>
  <si>
    <t>Shah, DS; Panchal, V; Devi, S; Datar, S; Kumari, S; Ugalmugle, A; Chincholkar, D; Pal, B; Yadav, A; Patki, G</t>
  </si>
  <si>
    <t>Shah, Dharav Sunil; Panchal, Vidit; Devi, Savithri; Datar, Shrinidhi; Kumari, Sonika; Ugalmugle, Anvita; Chincholkar, Darshani; Pal, Bhumika; Yadav, Akshay; Patki, Gauri</t>
  </si>
  <si>
    <t>A Time-Efficient Model of Spreading Health Awareness which also Provides Good Experiential Learning to Medical Students</t>
  </si>
  <si>
    <t>EDUCATION FOR HEALTH</t>
  </si>
  <si>
    <t>SEP-DEC</t>
  </si>
  <si>
    <t>10.4103/efh.EfH_245_16</t>
  </si>
  <si>
    <t>WOS:000470201000005</t>
  </si>
  <si>
    <t>Chauhan, VH; Chaudhary, R; Meshram, P</t>
  </si>
  <si>
    <t>Chauhan, Varsha H.; Chaudhary, Richa; Meshram, Payal</t>
  </si>
  <si>
    <t>Acute Disseminated Encephalomyelitis-Masquerading as Pediatric Stroke: Case Report</t>
  </si>
  <si>
    <t>JOURNAL OF PEDIATRIC NEUROSCIENCES</t>
  </si>
  <si>
    <t>10.4103/jpn.JPN_104_17</t>
  </si>
  <si>
    <t>WOS:000433244300011</t>
  </si>
  <si>
    <t>Pethe, M; Yelwatkar, S; Manchalwar, S; Gujar, V</t>
  </si>
  <si>
    <t>Pethe, Mohan; Yelwatkar, Samir; Manchalwar, Smita; Gujar, Vijay</t>
  </si>
  <si>
    <t>Evaluation of Biological Effects of Hydroalcoholic Extract of Hibiscus Rosa Sinensis Flowers on Alloxan Induced Diabetes in Rats</t>
  </si>
  <si>
    <t>DRUG RESEARCH</t>
  </si>
  <si>
    <t>AUG</t>
  </si>
  <si>
    <t>10.1055/s-0043-109434</t>
  </si>
  <si>
    <t>WOS:000407004300007</t>
  </si>
  <si>
    <t>Badole, CM; Patil, RR; Parate, P; Marwah, S; Waghela, A</t>
  </si>
  <si>
    <t>Badole, Chandrashekhar Martand; Patil, Rohan Raosaheb; Parate, Prashant; Marwah, Sanjay; Waghela, Ankit</t>
  </si>
  <si>
    <t>Pattern of meniscal tear in patients with anterior cruciate ligament injury at a rural tertiary care center of Central India: A prospective study</t>
  </si>
  <si>
    <t>10.4103/atr.atr_80_18</t>
  </si>
  <si>
    <t>WOS:000505772100004</t>
  </si>
  <si>
    <t>Rewatkar, M; Jain, S; Jain, M; Mohod, K</t>
  </si>
  <si>
    <t>Rewatkar, Manisha; Jain, Shuchi; Jain, Manish; Mohod, Kanchan</t>
  </si>
  <si>
    <t>C-reactive protein and white blood cell count as predictors of maternal and neonatal infections in prelabour rupture of membranes between 34 and 41 weeks of gestation</t>
  </si>
  <si>
    <t>JOURNAL OF OBSTETRICS AND GYNAECOLOGY</t>
  </si>
  <si>
    <t>10.1080/01443615.2017.1398221</t>
  </si>
  <si>
    <t>WOS:000436441700006</t>
  </si>
  <si>
    <t>Atram, MA; Ghongade, PV; Gangane, NM</t>
  </si>
  <si>
    <t>Atram, Manisha A.; Ghongade, Pravinkumar V.; Gangane, Nitin M.</t>
  </si>
  <si>
    <t>A Clinicohistopathological Correlation of Hansen's Disease in a Rural Tertiary Care Hospital of Central India</t>
  </si>
  <si>
    <t>JOURNAL OF GLOBAL INFECTIOUS DISEASES</t>
  </si>
  <si>
    <t>OCT-DEC</t>
  </si>
  <si>
    <t>10.4103/jgid.jgid_58_20</t>
  </si>
  <si>
    <t>WOS:000596364400003</t>
  </si>
  <si>
    <t>Atram, M; Gupta, A; Gangane, NM</t>
  </si>
  <si>
    <t>Atram, Manisha; Gupta, Anupama; Gangane, Nitin M.</t>
  </si>
  <si>
    <t>Malignant Phyllodes Tumor with Heterologous Sarcomatous Differentiation: a Case Series and Review of Literature</t>
  </si>
  <si>
    <t>INDIAN JOURNAL OF SURGICAL ONCOLOGY</t>
  </si>
  <si>
    <t>10.1007/s13193-022-01525-7</t>
  </si>
  <si>
    <t>MAY 2022</t>
  </si>
  <si>
    <t>WOS:000805540700001</t>
  </si>
  <si>
    <t>Rathi, S; Kalantri, A; Kalantri, S</t>
  </si>
  <si>
    <t>Rathi, Sahaj; Kalantri, Ashwini; Kalantri, Shriprakash</t>
  </si>
  <si>
    <t>Randomized Trials of Interventions for Hospitalized Patients with Cirrhosis</t>
  </si>
  <si>
    <t>NEW ENGLAND JOURNAL OF MEDICINE</t>
  </si>
  <si>
    <t>JUN 10</t>
  </si>
  <si>
    <t>WOS:000662906100005</t>
  </si>
  <si>
    <t>Togre, NS; Bhoj, PS; Khatri, VK; Tarnekar, A; Goswami, K; Shende, MR; Reddy, MVR</t>
  </si>
  <si>
    <t>Togre, Namdev S.; Bhoj, Priyanka S.; Khatri, Vishal K.; Tarnekar, Aditya; Goswami, Kalyan; Shende, Moreshwar R.; Reddy, M. V. R.</t>
  </si>
  <si>
    <t>SXP-RAL Family Filarial Protein, rWbL2, Prevents Development of DSS-Induced Acute Ulcerative Colitis</t>
  </si>
  <si>
    <t>INDIAN JOURNAL OF CLINICAL BIOCHEMISTRY</t>
  </si>
  <si>
    <t>JUL</t>
  </si>
  <si>
    <t>10.1007/s12291-017-0671-4</t>
  </si>
  <si>
    <t>WOS:000438131300006</t>
  </si>
  <si>
    <t>Batra, R; Chaure, M; Yadav, S; Daga, S; Gupta, D</t>
  </si>
  <si>
    <t>Batra, Ravi; Chaure, Mayur; Yadav, Sneha; Daga, Sakshi; Gupta, Dilip</t>
  </si>
  <si>
    <t>Testicular Seminoma with Inguinal Node Metastasis: a Rare Presentation</t>
  </si>
  <si>
    <t>INDIAN JOURNAL OF SURGERY</t>
  </si>
  <si>
    <t>10.1007/s12262-021-02991-z</t>
  </si>
  <si>
    <t>JUN 2021</t>
  </si>
  <si>
    <t>WOS:000664004000003</t>
  </si>
  <si>
    <t>Patrick, S; Kar, S; Gangane, N; Deshmukh, A; Date, P; Sawant, A</t>
  </si>
  <si>
    <t>Patrick, Safa; Kar, Sumit; Gangane, Nitin; Deshmukh, Abhay; Date, Priyanka; Sawant, Ajinkya</t>
  </si>
  <si>
    <t>Aggressive Angiomyxoma with Lymphangitis a Rare Entity - Case Report</t>
  </si>
  <si>
    <t>INDIAN JOURNAL OF DERMATOLOGY</t>
  </si>
  <si>
    <t>MAR-APR</t>
  </si>
  <si>
    <t>+</t>
  </si>
  <si>
    <t>10.4103/ijd.IJD_756_19</t>
  </si>
  <si>
    <t>WOS:000645937800022</t>
  </si>
  <si>
    <t>Goswami, S; Gupta, SS</t>
  </si>
  <si>
    <t>Goswami, Sourav; Gupta, Subodh Saran</t>
  </si>
  <si>
    <t>How cancer of oral cavity affects the family caregivers? - A cross-sectional study in Wardha, India, using the Caregiver Quality of Life Index - Cancer questionnaire</t>
  </si>
  <si>
    <t>SOUTH ASIAN JOURNAL OF CANCER</t>
  </si>
  <si>
    <t>10.4103/sajc.sajc_331_18</t>
  </si>
  <si>
    <t>WOS:000506375900022</t>
  </si>
  <si>
    <t>Goswami, S; Gupta, SS; Raut, A</t>
  </si>
  <si>
    <t>Goswami, Sourav; Gupta, Subodh Saran; Raut, Abhishek</t>
  </si>
  <si>
    <t>Understanding the Psychosocial Impact of Oral Cancer on the Family Caregivers and Their Coping up Mechanism: A Qualitative Study in Rural Wardha, Central India</t>
  </si>
  <si>
    <t>INDIAN JOURNAL OF PALLIATIVE CARE</t>
  </si>
  <si>
    <t>10.4103/IJPC.IJPC_9_19</t>
  </si>
  <si>
    <t>WOS:000475767200012</t>
  </si>
  <si>
    <t>Saraf, AS; Babhulkar, S; Kumar, V; Joge, V</t>
  </si>
  <si>
    <t>Saraf, Anantprakash S.; Babhulkar, Sneh; Kumar, Vinay; Joge, Vivek</t>
  </si>
  <si>
    <t>Post-partum psychosis in Sturge Weber syndrome: a case report</t>
  </si>
  <si>
    <t>WOS:000424505100562</t>
  </si>
  <si>
    <t>Kotalwar, KS; Deshmukh, AV; Gangane, NM</t>
  </si>
  <si>
    <t>Kotalwar, Kailas Shrikrishna; Deshmukh, Abhay Vilas; Gangane, Nitin M.</t>
  </si>
  <si>
    <t>Role of Caspase-8 as a Prognostic Biomarker in Breast Cancer-A Pilot Study in Central India</t>
  </si>
  <si>
    <t>INDIAN JOURNAL OF GYNECOLOGIC ONCOLOGY</t>
  </si>
  <si>
    <t>10.1007/s40944-021-00572-2</t>
  </si>
  <si>
    <t>WOS:000679786700001</t>
  </si>
  <si>
    <t>Dev, I; Thamke, DC; Deotale, VS</t>
  </si>
  <si>
    <t>Dev, Itendra; Thamke, Dipak C.; Deotale, Vijayashri S.</t>
  </si>
  <si>
    <t>Malassezia Species Distribution in Cases of Pityriasis Versicolor and Dandruff in a Tertiary Care Rural Hospital: A Cross-sectional Study</t>
  </si>
  <si>
    <t>10.7860/JCDR/2021/43645.14889</t>
  </si>
  <si>
    <t>WOS:000653991300002</t>
  </si>
  <si>
    <t>Mishra, KK</t>
  </si>
  <si>
    <t>Mishra, Kshirod K.</t>
  </si>
  <si>
    <t>Evaluation of attempted suicide cases in farming industry of central Maharashtra in comparison to non farming group</t>
  </si>
  <si>
    <t>WOS:000424505100024</t>
  </si>
  <si>
    <t>Singh, S; Shukla, AK; Sheikh, A; Gupta, G; More, A</t>
  </si>
  <si>
    <t>Singh, Smita; Shukla, Ajay K.; Sheikh, Azhar; Gupta, Girdharilal; More, Aarti</t>
  </si>
  <si>
    <t>Effect of health education and screening location on compliance with diabetic retinopathy screening in a rural population in Maharashtra</t>
  </si>
  <si>
    <t>S47</t>
  </si>
  <si>
    <t>S51</t>
  </si>
  <si>
    <t>10.4103/ijo.IJO_1976_19</t>
  </si>
  <si>
    <t>WOS:000554560800012</t>
  </si>
  <si>
    <t>Shelke, YP; Deotale, VS; Maraskolhe, DL</t>
  </si>
  <si>
    <t>Shelke, Yogendra Pandurang; Deotale, Vijayshri Suresh; Maraskolhe, Deepashri Laxmanrao</t>
  </si>
  <si>
    <t>Spectrum of Infections in Acute Febrile Illness in Central India</t>
  </si>
  <si>
    <t>10.4103/ijmm.IJMM_17_33</t>
  </si>
  <si>
    <t>WOS:000431397200004</t>
  </si>
  <si>
    <t>Khan, S; Akulwad, SA; Sonone, J</t>
  </si>
  <si>
    <t>Khan, Sidra; Akulwad, Shivkumar Akulwad; Sonone, Jayant</t>
  </si>
  <si>
    <t>Case report on pinna: An unusual site for verrucous carcinoma</t>
  </si>
  <si>
    <t>10.4103/ijmpo.ijmpo_19_20</t>
  </si>
  <si>
    <t>WOS:000610194100022</t>
  </si>
  <si>
    <t>Waghmare, PJ; Lende, T; Goswami, K; Gupta, A; Gupta, A; Gangane, N; Kumar, S</t>
  </si>
  <si>
    <t>Waghmare, Pranita Jwalant; Lende, Trupti; Goswami, Kalyan; Gupta, Anshu; Gupta, Anupama; Gangane, Nitin; Kumar, Satish</t>
  </si>
  <si>
    <t>Immunological Host Responses as Surveillance and Prognostic Markers in Tubercular Infections</t>
  </si>
  <si>
    <t>INTERNATIONAL JOURNAL OF MYCOBACTERIOLOGY</t>
  </si>
  <si>
    <t>10.4103/ijmy.ijmy_48_19</t>
  </si>
  <si>
    <t>WOS:000472225000015</t>
  </si>
  <si>
    <t>Raut, AV; Gupta, SS</t>
  </si>
  <si>
    <t>Raut, Abhishek Vijaykumar; Gupta, Subodh Sharan</t>
  </si>
  <si>
    <t>Reflection and Peer Feedback for Augmenting Emotional Intelligence among Undergraduate Students: A Quasi-experimental Study from a Rural Medical College in Central India</t>
  </si>
  <si>
    <t>JAN-APR</t>
  </si>
  <si>
    <t>10.4103/efh.EfH_31_17</t>
  </si>
  <si>
    <t>WOS:000485717400002</t>
  </si>
  <si>
    <t>Singh, A; Malik, D; Singh, S; Vyas, V</t>
  </si>
  <si>
    <t>Singh, Ashok; Malik, Deepika; Singh, Shikha; Vyas, Virendra</t>
  </si>
  <si>
    <t>Choroidal metastasis in pancreatic adenocarcinoma</t>
  </si>
  <si>
    <t>JOURNAL OF CANCER RESEARCH AND THERAPEUTICS</t>
  </si>
  <si>
    <t>10.4103/jcrt.JCRT_45_20</t>
  </si>
  <si>
    <t>WOS:000788081000042</t>
  </si>
  <si>
    <t>Goswami, S; Jha, A; Sivan, SP; Dambhare, D; Gupta, SS</t>
  </si>
  <si>
    <t>Goswami, Sourav; Jha, Anupriya; Sivan, Sarinkumar Puthenveettil; Dambhare, Dharampal; Gupta, Subodh Saran</t>
  </si>
  <si>
    <t>Outbreak investigation of cholera outbreak in a slum area of urban Wardha, India: An interventional epidemiological study</t>
  </si>
  <si>
    <t>JOURNAL OF FAMILY MEDICINE AND PRIMARY CARE</t>
  </si>
  <si>
    <t>10.4103/jfmpc.jfmpc_308_18</t>
  </si>
  <si>
    <t>WOS:000648425100061</t>
  </si>
  <si>
    <t>Togre, N; Bhoj, P; Amdare, N; Goswami, K; Tarnekar, A; Shende, M</t>
  </si>
  <si>
    <t>Togre, Namdev; Bhoj, Priyanka; Amdare, Nitin; Goswami, Kalyan; Tarnekar, Aaditya; Shende, Moreshwar</t>
  </si>
  <si>
    <t>Immunomodulatory potential of recombinant filarial protein, rWbL2, and its therapeutic implication in experimental ulcerative colitis in mouse</t>
  </si>
  <si>
    <t>IMMUNOPHARMACOLOGY AND IMMUNOTOXICOLOGY</t>
  </si>
  <si>
    <t>NOV 2</t>
  </si>
  <si>
    <t>SI</t>
  </si>
  <si>
    <t>10.1080/08923973.2018.1431925</t>
  </si>
  <si>
    <t>WOS:000461482300006</t>
  </si>
  <si>
    <t>Harinath, BC</t>
  </si>
  <si>
    <t>Harinath, Bhaskar C.</t>
  </si>
  <si>
    <t>Tuberculosis Serodiagnostics: Ban and After</t>
  </si>
  <si>
    <t>10.4103/ijmy.ijmy_144_17</t>
  </si>
  <si>
    <t>WOS:000416017400001</t>
  </si>
  <si>
    <t>Malik, D</t>
  </si>
  <si>
    <t>Malik, Deepika</t>
  </si>
  <si>
    <t>Are ethics always humane?</t>
  </si>
  <si>
    <t>LANCET ONCOLOGY</t>
  </si>
  <si>
    <t>10.1016/S1470-2045(19)30722-3</t>
  </si>
  <si>
    <t>WOS:000505211900051</t>
  </si>
  <si>
    <t>Cancer has almost a similar psychosocial impact on family caregivers as those of the patients; but are we doing enough for them</t>
  </si>
  <si>
    <t>10.4103/ijc.IJC_628_18</t>
  </si>
  <si>
    <t>WOS:000460297000022</t>
  </si>
  <si>
    <t>Chavan, SS; Nagpure, PS</t>
  </si>
  <si>
    <t>Chavan, Sushil Suresh; Nagpure, Prakash S.</t>
  </si>
  <si>
    <t>Comparative Assessment of Grommets with Topical Intranasal Steroid in Cases of Otitis Media with Effusion</t>
  </si>
  <si>
    <t>10.4103/indianjotol.INDIANJOTOL_46_17</t>
  </si>
  <si>
    <t>WOS:000409121000003</t>
  </si>
  <si>
    <t>Mundra, A; Garg, BS</t>
  </si>
  <si>
    <t>Mundra, Anuj; Garg, Bishan Swaroop</t>
  </si>
  <si>
    <t>Prospects of Vaccine against COVID-19</t>
  </si>
  <si>
    <t>10.4103/ijcm.IJCM_849_20</t>
  </si>
  <si>
    <t>WOS:000616697800001</t>
  </si>
  <si>
    <t>Deshmukh, AV; Shivkumar, VB; Fulzele, NV; Gangane, NM</t>
  </si>
  <si>
    <t>Deshmukh, Abhay, V; Shivkumar, Vitaladevuni B.; Fulzele, Neha, V; Gangane, Nitin M.</t>
  </si>
  <si>
    <t>Transitional Cell Carcinoma arising in Ovarian Cystic Teratoma: A Rare Case Report</t>
  </si>
  <si>
    <t>FEB 12</t>
  </si>
  <si>
    <t>10.1007/s40944-020-0374-2</t>
  </si>
  <si>
    <t>WOS:000512975600001</t>
  </si>
  <si>
    <t>Chowdhary, S; Palhade, K; Ingole, K; Atram, S; Tupat, E; Doma, S; Raut, AV</t>
  </si>
  <si>
    <t>Chowdhary, Shambhavi; Palhade, Kshitija; Ingole, Kartik; Atram, Shruti; Tupat, Eashwar; Doma, Sanghe; Raut, Abhishek, V</t>
  </si>
  <si>
    <t>Prevalence of common psychological morbidities among youth and their association with tobacco and/or alcohol use: A cross-sectional study from a village in Central India</t>
  </si>
  <si>
    <t>JAN-JUN</t>
  </si>
  <si>
    <t>10.4103/aip.aip_2_19</t>
  </si>
  <si>
    <t>WOS:000636713000010</t>
  </si>
  <si>
    <t>Kalantri, A; Kalantri, S</t>
  </si>
  <si>
    <t>Kalantri, Ashwini; Kalantri, Shriprakash</t>
  </si>
  <si>
    <t>TUBERCULOUS MENINGITIS Can aspirin help?</t>
  </si>
  <si>
    <t>ELIFE</t>
  </si>
  <si>
    <t>MAR 21</t>
  </si>
  <si>
    <t>e35906</t>
  </si>
  <si>
    <t>10.7554/eLife.35906</t>
  </si>
  <si>
    <t>WOS:000428171700001</t>
  </si>
  <si>
    <t>Taksande, B; Yarky, A; Patil, T; Jain, V</t>
  </si>
  <si>
    <t>Taksande, Bharati; Yarky, Anu; Patil, Trupti; Jain, Vishakha</t>
  </si>
  <si>
    <t>Diagnostic Accuracy of a Drop Hydrogen Peroxide Test to Differentiate Between Exudative and Transudative Pleural Effusion</t>
  </si>
  <si>
    <t>ANNALS OF MEDICAL AND HEALTH SCIENCES RESEARCH</t>
  </si>
  <si>
    <t>JUL-AUG</t>
  </si>
  <si>
    <t>WOS:000416740600008</t>
  </si>
  <si>
    <t>Talhar, SS; Waghmare, JE; Paul, L; Kale, S; Shende, MR</t>
  </si>
  <si>
    <t>Talhar, Shweta Sudhakar; Waghmare, Jwalant E.; Paul, Lipika; Kale, Sushilkumar; Shende, Moreshwar R.</t>
  </si>
  <si>
    <t>Computed Tomographic Estimation of Relationship between Renal Volume and Body Weight of an Individual</t>
  </si>
  <si>
    <t>AC04</t>
  </si>
  <si>
    <t>AC08</t>
  </si>
  <si>
    <t>10.7860/JCDR/2017/25275.10010</t>
  </si>
  <si>
    <t>WOS:000405448500058</t>
  </si>
  <si>
    <t>Rathore, AV; Garg, D; Nagpure, P; Ramteke, C</t>
  </si>
  <si>
    <t>Rathore, Amay Vikrama; Garg, Deepika; Nagpure, Prakash; Ramteke, Chaitanya</t>
  </si>
  <si>
    <t>Maxillary Ossifying Fibroma Managed Using Cosmetically Acceptable Facial Degloving Approach with Iliac Bone Graft Reconstruction</t>
  </si>
  <si>
    <t>INDIAN JOURNAL OF OTOLARYNGOLOGY AND HEAD &amp; NECK SURGERY</t>
  </si>
  <si>
    <t>Article; Early Access</t>
  </si>
  <si>
    <t>10.1007/s12070-022-03414-5</t>
  </si>
  <si>
    <t>DEC 2022</t>
  </si>
  <si>
    <t>WOS:000905940000021</t>
  </si>
  <si>
    <t>Shelke, S; Wanjari, S</t>
  </si>
  <si>
    <t>Shelke, Sheela; Wanjari, Sanjivani</t>
  </si>
  <si>
    <t>Uterine Perforation in Postmenopausal - Woman Case Report</t>
  </si>
  <si>
    <t>JOURNAL OF PHARMACEUTICAL RESEARCH INTERNATIONAL</t>
  </si>
  <si>
    <t>39B</t>
  </si>
  <si>
    <t>10.9734/JPRI/2021/v33i39B32187</t>
  </si>
  <si>
    <t>WOS:000680962100015</t>
  </si>
  <si>
    <t>Kariya, A; Jain, P; Patond, K; Mundra, A</t>
  </si>
  <si>
    <t>Kariya, Ankur; Jain, Pramod; Patond, Kisan; Mundra, Anuj</t>
  </si>
  <si>
    <t>Outcome and complications of distal tibia fractures treated with intramedullary nails versus minimally invasive plate osteosynthesis and the role of fibula fixation</t>
  </si>
  <si>
    <t>EUROPEAN JOURNAL OF ORTHOPAEDIC SURGERY AND TRAUMATOLOGY</t>
  </si>
  <si>
    <t>10.1007/s00590-020-02726-y</t>
  </si>
  <si>
    <t>WOS:000728594400024</t>
  </si>
  <si>
    <t>Kale, RS; Gorjelwar, PD</t>
  </si>
  <si>
    <t>Kale, Ranjana S.; Gorjelwar, Priyanka D.</t>
  </si>
  <si>
    <t>Transfusion-Related Acute Lung Injury in a Patient with HELLP Syndrome: A Case Report</t>
  </si>
  <si>
    <t>JOURNAL OF OBSTETRIC ANAESTHESIA AND CRITICAL CARE</t>
  </si>
  <si>
    <t>10.4103/joacc.JOACC_17_19</t>
  </si>
  <si>
    <t>WOS:000657095500011</t>
  </si>
  <si>
    <t>Ingle, S; Jajoo, SU; Jajoo, UN; Bodkhe, S; Gupta, SS; Taksande, BA; Bhatt, A</t>
  </si>
  <si>
    <t>Ingle, Sheetal; Jajoo, Sumedh U.; Jajoo, Ulhas N.; Bodkhe, Sheetal; Gupta, Subodh S.; Taksande, Bharti A.; Bhatt, Anjali</t>
  </si>
  <si>
    <t>Low HDL is not associated with Coronary Heart Disease in Non-diabetic Agrarian Rural Community in Central India</t>
  </si>
  <si>
    <t>WOS:000472594700003</t>
  </si>
  <si>
    <t>Jain, B; Atram, M; Shivkumar, VB</t>
  </si>
  <si>
    <t>Jain, Bhaskar; Atram, Manisha; Shivkumar, V. B.</t>
  </si>
  <si>
    <t>Can Morphological Markers of Chromosomal Instability in Fine-Needle Aspiration Cytology Aid in Cytological Grading of Breast Cancer</t>
  </si>
  <si>
    <t>10.1007/s40944-021-00557-1</t>
  </si>
  <si>
    <t>WOS:000669209100001</t>
  </si>
  <si>
    <t>Sonone, J; Nagpure, PS; Puttewar, M; Garg, D</t>
  </si>
  <si>
    <t>Sonone, Jayant; Nagpure, P. S.; Puttewar, Manish; Garg, Deepika</t>
  </si>
  <si>
    <t>Changes in Maxillary Sinus Volume and It's Walls Thickness Due to Chronic Rhinosinusitis: A Prospective Study</t>
  </si>
  <si>
    <t>10.1007/s12070-019-01613-1</t>
  </si>
  <si>
    <t>WOS:000515733400099</t>
  </si>
  <si>
    <t>Joshi, MN; Raut, AV</t>
  </si>
  <si>
    <t>Joshi, M. N.; Raut, A., V</t>
  </si>
  <si>
    <t>Maternal depression and its association with responsive feeding and nutritional status of infants: A cross-sectional study from a rural medical college in central India</t>
  </si>
  <si>
    <t>JOURNAL OF POSTGRADUATE MEDICINE</t>
  </si>
  <si>
    <t>10.4103/jpgm.JPGM_479_18</t>
  </si>
  <si>
    <t>WOS:000505192800006</t>
  </si>
  <si>
    <t>Kumar, S; Sahu, P; Jena, L</t>
  </si>
  <si>
    <t>Kumar, Satish; Sahu, Parameswar; Jena, Lingaraja</t>
  </si>
  <si>
    <t>An In silico Approach to Identify Potential Inhibitors against Multiple Drug Targets of Mycobacterium tuberculosis</t>
  </si>
  <si>
    <t>PMID 31512601</t>
  </si>
  <si>
    <t>10.4103/ijmy.ijmy_109_19</t>
  </si>
  <si>
    <t>WOS:000487704300007</t>
  </si>
  <si>
    <t>Bodkhe, S; Jajoo, SU; Jajoo, UN; Ingle, S; Gupta, SS; Taksande, BA</t>
  </si>
  <si>
    <t>Bodkhe, Sheetal; Jajoo, Sumedh U.; Jajoo, Ulhas N.; Ingle, Sheetal; Gupta, Subodh S.; Taksande, Bharati A.</t>
  </si>
  <si>
    <t>Epidemiology of confirmed coronary heart disease among population older than 60 years in rural central India-A community-based cross-sectional study</t>
  </si>
  <si>
    <t>INDIAN HEART JOURNAL</t>
  </si>
  <si>
    <t>JAN-FEB</t>
  </si>
  <si>
    <t>10.1016/j.ihj.2019.01.002</t>
  </si>
  <si>
    <t>WOS:000487590500007</t>
  </si>
  <si>
    <t>Saraf, AS; Nath, S</t>
  </si>
  <si>
    <t>Saraf, Anantprakash S.; Nath, Santanu</t>
  </si>
  <si>
    <t>Revisiting Omega and Veraguth's sign</t>
  </si>
  <si>
    <t>S544</t>
  </si>
  <si>
    <t>WOS:000456064200588</t>
  </si>
  <si>
    <t>Loganathan, K; Deshmukh, PR; Raut, AV</t>
  </si>
  <si>
    <t>Loganathan, Karthiyayini; Deshmukh, Pradeep R.; Raut, Abhishek V.</t>
  </si>
  <si>
    <t>Socio-demographic determinants of out-of-pocket health expenditure in a rural area of Wardha district of Maharashtra, India</t>
  </si>
  <si>
    <t>10.4103/ijmr.IJMR_256_15</t>
  </si>
  <si>
    <t>WOS:000426920200015</t>
  </si>
  <si>
    <t>Pal, AK; Ambulkar, PS; Sontakke, BR; Waghmare, JE; Shende, MR; Tarnekar, AM</t>
  </si>
  <si>
    <t>Pal, Asoke K.; Ambulkar, Prafulla S.; Sontakke, Bharat R.; Waghmare, Jwalant E.; Shende, Moreshwar R.; Tarnekar, Aaditya M.</t>
  </si>
  <si>
    <t>Role of nuclear and mitochondrial genes in human male infertility: a review</t>
  </si>
  <si>
    <t>NUCLEUS-INDIA</t>
  </si>
  <si>
    <t>10.1007/s13237-017-0209-4</t>
  </si>
  <si>
    <t>WOS:000410828700012</t>
  </si>
  <si>
    <t>Jain, M; Bang, A; Tiwari, A; Jain, S</t>
  </si>
  <si>
    <t>Jain, Manish; Bang, Akash; Tiwari, Anju; Jain, Shuchi</t>
  </si>
  <si>
    <t>Prediction of significant hyperbilirubinemia in term neonates by early non-invasive bilirubin measurement</t>
  </si>
  <si>
    <t>WORLD JOURNAL OF PEDIATRICS</t>
  </si>
  <si>
    <t>10.1007/s12519-016-0067-1</t>
  </si>
  <si>
    <t>WOS:000404092200005</t>
  </si>
  <si>
    <t>Kariya, AD; Jain, PA; Patond, K</t>
  </si>
  <si>
    <t>Kariya, Ankur D.; Jain, Pramod A.; Patond, Kisan</t>
  </si>
  <si>
    <t>Middle third clavicular fractures fixed with precontoured locking compression plate or reconstruction plate: comparison of outcomes and complications</t>
  </si>
  <si>
    <t>CURRENT ORTHOPAEDIC PRACTICE</t>
  </si>
  <si>
    <t>MAY-JUN</t>
  </si>
  <si>
    <t>10.1097/BCO.0000000000000740</t>
  </si>
  <si>
    <t>WOS:000466008100015</t>
  </si>
  <si>
    <t>Sonone, JK; Nagpure, PS; Puttewar, MP; Chavan, S; Garg, D</t>
  </si>
  <si>
    <t>Sonone, Jayant Krishna; Nagpure, Prakash S.; Puttewar, Manish P.; Chavan, Sushil; Garg, Deepika</t>
  </si>
  <si>
    <t>Asymptomatic Case of Cervical Vagal Schwannoma</t>
  </si>
  <si>
    <t>10.4103/ijmpo.ijmpo_225_17</t>
  </si>
  <si>
    <t>WOS:000442104900023</t>
  </si>
  <si>
    <t>Nayak, T; Jena, L; Waghmare, P; Harinath, BC</t>
  </si>
  <si>
    <t>Nayak, Tapaswini; Jena, Lingaraja; Waghmare, Pranita; Harinath, Bhaskar C.</t>
  </si>
  <si>
    <t>Identification of Potential Inhibitors for Mycobacterial Uridine Diphosphogalactofuranose-Galactopyranose Mutase Enzyme: A Novel Drug Target through In Silico Approach</t>
  </si>
  <si>
    <t>10.4103/ijmy.ijmy_174_17</t>
  </si>
  <si>
    <t>WOS:000427359600010</t>
  </si>
  <si>
    <t>Mehra, BK; Singh, AK; Gupta, D; Narang, R; Patil, R</t>
  </si>
  <si>
    <t>Mehra, Bhupendra K.; Singh, Amit K.; Gupta, Dilip; Narang, Ravinder; Patil, Rohit</t>
  </si>
  <si>
    <t>A Clinicomicrobiological Study on Incidence of Mycotic Infections in Diabetic Foot Ulcers</t>
  </si>
  <si>
    <t>10.17354/ijss/2017/95</t>
  </si>
  <si>
    <t>WOS:000408755200011</t>
  </si>
  <si>
    <t>Yadav, S; Garg, S; Raut, AV</t>
  </si>
  <si>
    <t>Yadav, Sneha; Garg, Shreyak; Raut, Abhishek, V</t>
  </si>
  <si>
    <t>Evaluation of association of psychosocial stress and hypertension in adults &gt;30 years of age: A community-based case-control study from Rural Central India</t>
  </si>
  <si>
    <t>INTERNATIONAL JOURNAL OF NONCOMMUNICABLE DISEASES</t>
  </si>
  <si>
    <t>10.4103/jncd.jncd_41_21</t>
  </si>
  <si>
    <t>WOS:000737908900008</t>
  </si>
  <si>
    <t>Verma, A; Bhandari, D; Dhande, P; Jain, S; Tidke, S</t>
  </si>
  <si>
    <t>Verma, Arjun; Bhandari, Dhiraj; Dhande, Pradeep; Jain, Sudha; Tidke, Sucheta</t>
  </si>
  <si>
    <t>Comparative Evaluation of Dexmedetomidine and Tramadol for Attenuation of Post-Spinal Anaesthesia Shivering</t>
  </si>
  <si>
    <t>UC01</t>
  </si>
  <si>
    <t>UC04</t>
  </si>
  <si>
    <t>10.7860/JCDR/2018/28136.11599</t>
  </si>
  <si>
    <t>WOS:000439200700098</t>
  </si>
  <si>
    <t>Narang, R; Deotale, V; Narang, P</t>
  </si>
  <si>
    <t>Narang, Rahul; Deotale, Vijayshri; Narang, Pratibha</t>
  </si>
  <si>
    <t>Containment laboratory running on hybrid power sources: a solution for countries with limited access to electricity?</t>
  </si>
  <si>
    <t>INTERNATIONAL JOURNAL OF TUBERCULOSIS AND LUNG DISEASE</t>
  </si>
  <si>
    <t>APR</t>
  </si>
  <si>
    <t>10.5588/ijtld.17.0082</t>
  </si>
  <si>
    <t>WOS:000397481900030</t>
  </si>
  <si>
    <t>Pal, AK; Ambulkar, PS; Waghmare, JE; Shende, MR; Jain, M; Shivkumar, PV</t>
  </si>
  <si>
    <t>Pal, Asoke K.; Ambulkar, Prafulla S.; Waghmare, Jwalant E.; Shende, Moreshwar R.; Jain, Manish; Shivkumar, Poonam Verma</t>
  </si>
  <si>
    <t>Cytogenetic Analysis for Suspected Chromosomal Anomalies-A Retrospective Study</t>
  </si>
  <si>
    <t>GC01</t>
  </si>
  <si>
    <t>GC06</t>
  </si>
  <si>
    <t>10.7860/JCDR/2020/43678.13688</t>
  </si>
  <si>
    <t>WOS:000540024700020</t>
  </si>
  <si>
    <t>Sonkusale, P; Jain, S; Deshmukh, A</t>
  </si>
  <si>
    <t>Sonkusale, Pratiksha; Jain, Sonia; Deshmukh, Abhay</t>
  </si>
  <si>
    <t>Eruptive collagenoma: A rare entity in pediatric age</t>
  </si>
  <si>
    <t>10.4103/ijpd.IJPD_137_18</t>
  </si>
  <si>
    <t>WOS:000640654600009</t>
  </si>
  <si>
    <t>Bang, A</t>
  </si>
  <si>
    <t>Bang, Akash</t>
  </si>
  <si>
    <t>Neonatal Resuscitation Capacity Building and Research on its Impact: Need of the Hour!</t>
  </si>
  <si>
    <t>10.1007/s13312-019-1546-y</t>
  </si>
  <si>
    <t>WOS:000468993800003</t>
  </si>
  <si>
    <t>Jain, V; Singh, V; Gupta, OP; Limbapure, A</t>
  </si>
  <si>
    <t>Jain, Vishakha; Singh, Vineeta; Gupta, O. P.; Limbapure, Amar</t>
  </si>
  <si>
    <t>Organophosphorous Induced Hemiparesis and Chorieform Movements: Rare Neurological Sequelae</t>
  </si>
  <si>
    <t>WOS:000455853000008</t>
  </si>
  <si>
    <t>Saxena, A; Meshram, SV</t>
  </si>
  <si>
    <t>Saxena, Amrish; Meshram, Shrikant V.</t>
  </si>
  <si>
    <t>Predictors of Mortality in Acute Kidney Injury Patients Admitted to Medicine Intensive Care Unit in a Rural Tertiary Care Hospital</t>
  </si>
  <si>
    <t>INDIAN JOURNAL OF CRITICAL CARE MEDICINE</t>
  </si>
  <si>
    <t>10.4103/ijccm.IJCCM_462_17</t>
  </si>
  <si>
    <t>WOS:000430916100004</t>
  </si>
  <si>
    <t>Kalbande, PB; Aher, P; Kale, P; Datta, NR</t>
  </si>
  <si>
    <t>Kalbande, P. B.; Aher, P.; Kale, P.; Datta, N. R.</t>
  </si>
  <si>
    <t>Comparative Evaluation of the Sum of Longest Diameter Measurements as per RECIST 1.1 vs. CECT Based Volumetric Estimation for Response Assessment in Locally Advanced Head and Neck Cancer</t>
  </si>
  <si>
    <t>INTERNATIONAL JOURNAL OF RADIATION ONCOLOGY BIOLOGY PHYSICS</t>
  </si>
  <si>
    <t>Annual Meeting of the American-Society-for-Radiation-Oncology (ASTRO)</t>
  </si>
  <si>
    <t>OCT 23-26, 2022</t>
  </si>
  <si>
    <t>ELECTR NETWORK</t>
  </si>
  <si>
    <t>NOV 1</t>
  </si>
  <si>
    <t>E293</t>
  </si>
  <si>
    <t>WOS:000892639300629</t>
  </si>
  <si>
    <t>Tajane, TD; Waghmare, PJ; Taksande, BA; Ambulkar, PS; Waghmare, JE</t>
  </si>
  <si>
    <t>Tajane, Tejas Dilip; Waghmare, Pranita Jwalant; Taksande, Bharati Amar; Ambulkar, Prafulla Shriram; Waghmare, Jwalant Eknath</t>
  </si>
  <si>
    <t>Role of Mitochondrial Dynamics in Type 2 Diabetes Mellitus Dysfunction</t>
  </si>
  <si>
    <t>GE1</t>
  </si>
  <si>
    <t>GE7</t>
  </si>
  <si>
    <t>10.7860/JCDR/2022/59325.17165</t>
  </si>
  <si>
    <t>WOS:000890875200002</t>
  </si>
  <si>
    <t>Kalbande, P; Jain, BM; Singh, A; Shanmugam, N; Kale, P; Mathi, Z; Borikar, B; Tayde, A; Datta, NR</t>
  </si>
  <si>
    <t>Kalbande, P.; Jain, B. Mahindrakar; Singh, A.; Shanmugam, N.; Kale, P.; Mathi, Z.; Borikar, B.; Tayde, A.; Datta, N. R.</t>
  </si>
  <si>
    <t>CECT vs. MRI: Impact of concordance index for gross target volume in IMRT of head and neck cancers</t>
  </si>
  <si>
    <t>PO-1082</t>
  </si>
  <si>
    <t>S915</t>
  </si>
  <si>
    <t>S917</t>
  </si>
  <si>
    <t>WOS:000806764200557</t>
  </si>
  <si>
    <t>Shelke, SP; Shivkumar, PV; Chaurasia, AK</t>
  </si>
  <si>
    <t>Shelke, Shila Pandurang; Shivkumar, Poonam Varma; Chaurasia, Anupam Kumar</t>
  </si>
  <si>
    <t>Incidence of Stillbirth in Relation to Period of Delivery, Socioeconomic Status and Period of Gestation in a Rural Tertiary Care Hospital-MGIMS, Sewagram Within Study Period of Three Years (2013-2016)</t>
  </si>
  <si>
    <t>JOURNAL OF OBSTETRICS AND GYNECOLOGY OF INDIA</t>
  </si>
  <si>
    <t>10.1007/s13224-021-01453-6</t>
  </si>
  <si>
    <t>WOS:000682451200001</t>
  </si>
  <si>
    <t>Goswami, S; Deshmukh, PR</t>
  </si>
  <si>
    <t>Goswami, Sourav; Deshmukh, Pradeep R.</t>
  </si>
  <si>
    <t>How Elderly Staying Alone Cope Up with their Age and Deteriorating Health: A Qualitative Exploration from Rural Wardha, Central India</t>
  </si>
  <si>
    <t>10.4103/IJPC.IJPC_51_18</t>
  </si>
  <si>
    <t>WOS:000448227400013</t>
  </si>
  <si>
    <t>Atram, MA; Shivkumar, VB; Gangane, NM</t>
  </si>
  <si>
    <t>Atram, Manisha A.; Shivkumar, V. B.; Gangane, Nitin M.</t>
  </si>
  <si>
    <t>Intracranial Remote Metastasis from Adenoid Cystic Cancer of Parotid Gland: Case Report and Review of Literature</t>
  </si>
  <si>
    <t>Review; Early Access</t>
  </si>
  <si>
    <t>10.1007/s12070-021-02594-w</t>
  </si>
  <si>
    <t>MAY 2021</t>
  </si>
  <si>
    <t>WOS:000648242500001</t>
  </si>
  <si>
    <t>Sougaijam, R; Gupta, SS; Raut, AV; Bharambe, MS; Garg, BS</t>
  </si>
  <si>
    <t>Sougaijam, R.; Gupta, S. S.; Raut, A. V.; Bharambe, M. S.; Garg, B. S.</t>
  </si>
  <si>
    <t>Validating the MUAC (Mid-upper arm circumference) Cut-off for Detection of Severe Acute Malnutrition in Children Aged 6-59 Months in Rural Maharashtra</t>
  </si>
  <si>
    <t>10.1007/s13312-019-1502-x</t>
  </si>
  <si>
    <t>WOS:000463755100008</t>
  </si>
  <si>
    <t>Gedam, SR</t>
  </si>
  <si>
    <t>Gedam, Sachin Ratan</t>
  </si>
  <si>
    <t>PERSONALITY PROFILE AND SEVERITY OF ALCOHOL USE IN PATIENTS WITH ALCOHOL DEPENDENCE SYNDROME: A CROSS-SECTIONAL STUDY FROM CENTRE</t>
  </si>
  <si>
    <t>S460</t>
  </si>
  <si>
    <t>WOS:000456064200297</t>
  </si>
  <si>
    <t>How Patients of Oral Cancer Cope Up with Impact of the Disease? A Qualitative Study in Central India</t>
  </si>
  <si>
    <t>10.4103/IJPC.IJPC_118_18</t>
  </si>
  <si>
    <t>WOS:000457428800019</t>
  </si>
  <si>
    <t>Kumar, V; Khairkar, P</t>
  </si>
  <si>
    <t>Kumar, Vinay; Khairkar, Pravin</t>
  </si>
  <si>
    <t>Assessing the Relationship of ABO &amp; Rh Blood Groups with Dhat Syndrome and its Psychiatric Comorbidities: A Preliminary Study</t>
  </si>
  <si>
    <t>WOS:000424505100228</t>
  </si>
  <si>
    <t>Jategaonkar, PA; Yadav, SP; Dhaigude, PR</t>
  </si>
  <si>
    <t>Jategaonkar, P. A.; Yadav, S. P.; Dhaigude, P. R.</t>
  </si>
  <si>
    <t>A simple method of T-tube preparation for easy accommodation into a non-dilated biliary system</t>
  </si>
  <si>
    <t>ANNALS OF THE ROYAL COLLEGE OF SURGEONS OF ENGLAND</t>
  </si>
  <si>
    <t>10.1308/rcsann.2020.0111</t>
  </si>
  <si>
    <t>WOS:000604778800026</t>
  </si>
  <si>
    <t>Pajai, SS; Bezalwar, AP</t>
  </si>
  <si>
    <t>Pajai, Shobha S.; Bezalwar, Apurva P.</t>
  </si>
  <si>
    <t>Oxidative Stress in Preterm Neonates: An Analysis of Oxidative Stress Biomarkers and Antioxidant Profiles</t>
  </si>
  <si>
    <t>CC01</t>
  </si>
  <si>
    <t>CC03</t>
  </si>
  <si>
    <t>10.7860/JCDR/2020/45902.14388</t>
  </si>
  <si>
    <t>WOS:000600049700044</t>
  </si>
  <si>
    <t>Sathe, HS; Mishra, KK; Saraf, AS; John, S</t>
  </si>
  <si>
    <t>Sathe, Harshal Shriram; Mishra, Kshirod Kumar; Saraf, Anantprakash Siddharthkumar; John, Sally</t>
  </si>
  <si>
    <t>A Cross-Sectional Study of Psychological Distress and Fear of COVID-19 in the General Population of India during Lockdown</t>
  </si>
  <si>
    <t>10.4103/aip.aip_54_20</t>
  </si>
  <si>
    <t>WOS:000657100100014</t>
  </si>
  <si>
    <t>Suman, A; Gosavi, DD</t>
  </si>
  <si>
    <t>Suman, Akanksha; Gosavi, Devesh. D.</t>
  </si>
  <si>
    <t>Study of Adverse Drug Effects of Antiepileptic Drugs used in Pediatric Patients in a Tertiary care rural Hospital-a Pharmacovigilance Study</t>
  </si>
  <si>
    <t>JOURNAL OF YOUNG PHARMACISTS</t>
  </si>
  <si>
    <t>10.5530/jyp.2017.9.12</t>
  </si>
  <si>
    <t>WOS:000396419700011</t>
  </si>
  <si>
    <t>Sonone, J; Solanke, P; Nagpure, PS; Garg, D; Puttewar, M</t>
  </si>
  <si>
    <t>Sonone, Jayant; Solanke, Poonam; Nagpure, P. S.; Garg, Deepika; Puttewar, Manish</t>
  </si>
  <si>
    <t>Effect of Anatomical Variations of Osteomeatal Complex on Chronic Rhinosinusitis: A Propective Study</t>
  </si>
  <si>
    <t>10.1007/s12070-019-01653-7</t>
  </si>
  <si>
    <t>WOS:000515733400102</t>
  </si>
  <si>
    <t>Chandrakant, KA; Martand, BC</t>
  </si>
  <si>
    <t>Chandrakant, Kawalkar Abhijit; Martand, Badole Chandrashekher</t>
  </si>
  <si>
    <t>Distal tibia metaphyseal fractures: Which is better, intra-medullary nailing or minimally invasive plate osteosynthesis?</t>
  </si>
  <si>
    <t>JOURNAL OF ORTHOPAEDICS TRAUMA AND REHABILITATION</t>
  </si>
  <si>
    <t>10.1016/j.jotr.2017.09.004</t>
  </si>
  <si>
    <t>WOS:000435391700015</t>
  </si>
  <si>
    <t>Kawalkar, A; Badole, CM</t>
  </si>
  <si>
    <t>Kawalkar, Abhijit; Badole, C. M.</t>
  </si>
  <si>
    <t>Percutaneous titanium elastic nail for femoral shaft fracture in patient between 5 and 15 years</t>
  </si>
  <si>
    <t>JOURNAL OF ORTHOPAEDICS</t>
  </si>
  <si>
    <t>10.1016/j.jor.2018.05.019</t>
  </si>
  <si>
    <t>WOS:000433372300090</t>
  </si>
  <si>
    <t>Jais-Sahu, N; Deshmukh, AV; Gangane, NM</t>
  </si>
  <si>
    <t>Jais-Sahu, Nidhi; Deshmukh, Abhay, V; Gangane, Nitin M.</t>
  </si>
  <si>
    <t>Expression of CD34, PCNA and VEGF in CIN-3 and Invasive Squamous Cell Carcinoma Cervix: A Pilot Study</t>
  </si>
  <si>
    <t>MAY 28</t>
  </si>
  <si>
    <t>10.1007/s40944-020-00404-9</t>
  </si>
  <si>
    <t>WOS:000538098900001</t>
  </si>
  <si>
    <t>Lende, T; Waghmare, P; Ambilkar, A; Kumar, S</t>
  </si>
  <si>
    <t>Lende, TruptiG; Waghmare, Pranita; Ambilkar, AbhaykumarW; Kumar, Satish</t>
  </si>
  <si>
    <t>Predictive value of serum adenosine deaminase levels in prospect of tubercular infections</t>
  </si>
  <si>
    <t>10.4103/bbrj.bbrj_51_19</t>
  </si>
  <si>
    <t>WOS:000641997100008</t>
  </si>
  <si>
    <t>Batra, R; Batra, P; Bokariya, P; Kothari, R</t>
  </si>
  <si>
    <t>Batra, R.; Batra, P.; Bokariya, P.; Kothari, R.</t>
  </si>
  <si>
    <t>Role of Extracorporeal Shock Wave Lithotripsy in Management of Upper Ureteric Stones</t>
  </si>
  <si>
    <t>AFRICAN JOURNAL OF UROLOGY</t>
  </si>
  <si>
    <t>10.1016/j.afju.2018.05.006</t>
  </si>
  <si>
    <t>WOS:000446697600007</t>
  </si>
  <si>
    <t>Deshmukh, AV; Gupta, A; Rathod, RR; Gangane, NM</t>
  </si>
  <si>
    <t>Deshmukh, Abhay Vilas; Gupta, Anupama; Rathod, Raju Ratansingh; Gangane, Nitin M.</t>
  </si>
  <si>
    <t>Role of CD4-and CD8-Positive T Cells in Breast Cancer Progression and Outcome: A Pilot Study of 47 Cases in Central India Region</t>
  </si>
  <si>
    <t>OCT 6</t>
  </si>
  <si>
    <t>10.1007/s40944-020-00454-z</t>
  </si>
  <si>
    <t>WOS:000575415600001</t>
  </si>
  <si>
    <t>Ransing, RS; Khairkar, PH; Mishra, K; Sakekar, G</t>
  </si>
  <si>
    <t>Ransing, Ramdas Sarjerao; Khairkar, Praveen Homdeorao; Mishra, Kshirod; Sakekar, Gajanan</t>
  </si>
  <si>
    <t>Potential Bedside Utility of the Clock-Drawing Test in Evaluating Rapid Therapeutic Response in the Natural Course of Schizophrenia: A Preliminary Study</t>
  </si>
  <si>
    <t>JOURNAL OF NEUROPSYCHIATRY AND CLINICAL NEUROSCIENCES</t>
  </si>
  <si>
    <t>SUM</t>
  </si>
  <si>
    <t>10.1176/appi.neuropsych.16090163</t>
  </si>
  <si>
    <t>WOS:000408229700013</t>
  </si>
  <si>
    <t>Soni, NA; Jain, AP</t>
  </si>
  <si>
    <t>Soni, Namita Anand; Jain, A. P.</t>
  </si>
  <si>
    <t>Risk Factors for Chronic Obstructive Airway Disease: A Hospital Based Prospective Study in Rural Central India</t>
  </si>
  <si>
    <t>WOS:000480795800001</t>
  </si>
  <si>
    <t>Anshu; Singh, T</t>
  </si>
  <si>
    <t>Anshu; Singh, Tejinder</t>
  </si>
  <si>
    <t>Continuing professional development of doctors</t>
  </si>
  <si>
    <t>NATIONAL MEDICAL JOURNAL OF INDIA</t>
  </si>
  <si>
    <t>WOS:000411659500010</t>
  </si>
  <si>
    <t>Shivkumar, VB; Atram, MA; Gangane, NM</t>
  </si>
  <si>
    <t>Shivkumar, V. B.; Atram, Manisha A.; Gangane, Nitin M.</t>
  </si>
  <si>
    <t>Expression of ER/PR Receptor, Her-2/neu, Ki67 and p53 in Endometrial Carcinoma: Clinicopathological Implication and Prognostic Value</t>
  </si>
  <si>
    <t>AUG 3</t>
  </si>
  <si>
    <t>10.1007/s40944-020-00436-1</t>
  </si>
  <si>
    <t>WOS:000560372800002</t>
  </si>
  <si>
    <t>Mundra, A; Deshmukh, PR; Dawale, A</t>
  </si>
  <si>
    <t>Mundra, Anuj; Deshmukh, Pradeep R.; Dawale, Ajay</t>
  </si>
  <si>
    <t>Magnitude and determinants of adverse treatment outcomes among tuberculosis patients registered under Revised National Tuberculosis Control Program in a Tuberculosis Unit, Wardha, Central India: A record-based cohort study</t>
  </si>
  <si>
    <t>JOURNAL OF EPIDEMIOLOGY AND GLOBAL HEALTH</t>
  </si>
  <si>
    <t>10.1016/j.jegh.2017.02.002</t>
  </si>
  <si>
    <t>WOS:000404150300004</t>
  </si>
  <si>
    <t>Narang, D; Narang, R</t>
  </si>
  <si>
    <t>Narang, Dev; Narang, Rahul</t>
  </si>
  <si>
    <t>Efforts of a healthcare institution in central India to reduce carbon footprints</t>
  </si>
  <si>
    <t>WOS:000411919300022</t>
  </si>
  <si>
    <t>Dhawan, B; Dhawan, VB</t>
  </si>
  <si>
    <t>Dhawan, Bodhraj; Dhawan, Vaishali Bodhraj</t>
  </si>
  <si>
    <t>To Study the Outcome of Cataract Surgery in a Rural Indian Population Which Primarily Depends on Camps and NGOs for a Free Cataract Surgery</t>
  </si>
  <si>
    <t>JOURNAL OF EVOLUTION OF MEDICAL AND DENTAL SCIENCES-JEMDS</t>
  </si>
  <si>
    <t>SEP 14</t>
  </si>
  <si>
    <t>10.14260/jemds/2020/588</t>
  </si>
  <si>
    <t>WOS:000576878300008</t>
  </si>
  <si>
    <t>Jategaonkar, PA; Yadav, SP; Shah, JS; Dhaigude, PR; Sood, AR</t>
  </si>
  <si>
    <t>Jategaonkar, Priyadarshan Anand; Yadav, Sudeep Pradeep; Shah, Jinit Salil; Dhaigude, Piyush Raghunath; Sood, Aditi Rajeev</t>
  </si>
  <si>
    <t>MASSIVE COMMON BILE DUCT GANGRENE OF OBSCURE ETIOLOGY ENCOMPASSING THE ENTIRE HEPATO-DUODENAL LIGAMENT IN A CLINICALLY SILENT ADULT: WORLD'S FIRST CASE</t>
  </si>
  <si>
    <t>ABCD-ARQUIVOS BRASILEIROS DE CIRURGIA DIGESTIVA-BRAZILIAN ARCHIVES OF DIGESTIVE SURGERY</t>
  </si>
  <si>
    <t>e1565</t>
  </si>
  <si>
    <t>10.1590/0102-672020190004e1565</t>
  </si>
  <si>
    <t>WOS:000652193100008</t>
  </si>
  <si>
    <t>Lalhruaizela, S; Lalrinpuia, B; Vanlalhruaii; Gupta, D</t>
  </si>
  <si>
    <t>Lalhruaizela, Samuel; Lalrinpuia, Benjamin; Vanlalhruaii; Gupta, Dilip</t>
  </si>
  <si>
    <t>Serum Albumin is a Predictor for Postoperative Morbidity and Mortality in Gastrointestinal Surgeries</t>
  </si>
  <si>
    <t>PC01</t>
  </si>
  <si>
    <t>PC06</t>
  </si>
  <si>
    <t>10.7860/JCDR/2020/44315.13682</t>
  </si>
  <si>
    <t>WOS:000540024700041</t>
  </si>
  <si>
    <t>Jain, V; Surve, A; Rao, S</t>
  </si>
  <si>
    <t>Jain, V.; Surve, A.; Rao, S.</t>
  </si>
  <si>
    <t>Cardiac structure and function prediabetes and diabetes without heart failure: A hospital based cross-sectional study</t>
  </si>
  <si>
    <t>DIABETES RESEARCH AND CLINICAL PRACTICE</t>
  </si>
  <si>
    <t>IDF21-0582</t>
  </si>
  <si>
    <t>10.1016/j.diabres.2022.109297</t>
  </si>
  <si>
    <t>WOS:000878223500058</t>
  </si>
  <si>
    <t>Jategaonkar, PA; Yadav, SP; Gupta, D</t>
  </si>
  <si>
    <t>Jategaonkar, Priyadarshan A.; Yadav, Sudeep P.; Gupta, Dilip</t>
  </si>
  <si>
    <t>Transvaginal laparoscopic appendectomy using innovative submucosal tunnels: a conducive modification for improving hybrid NOTES access and its critical appraisal</t>
  </si>
  <si>
    <t>TROPICAL DOCTOR</t>
  </si>
  <si>
    <t>10.1177/0049475520921277</t>
  </si>
  <si>
    <t>APR 2020</t>
  </si>
  <si>
    <t>WOS:000533085200001</t>
  </si>
  <si>
    <t>Jategaonkar, PA; Jetegaonkar, SP; Yadav, SP</t>
  </si>
  <si>
    <t>Jategaonkar, Priyadarshan Anand; Jetegaonkar, Smita Priyadarshan; Yadav, Sudeep Pradeep</t>
  </si>
  <si>
    <t>Super-Giant Juvenile Breast Fibroadenoma: World's First Case</t>
  </si>
  <si>
    <t>JCPSP-JOURNAL OF THE COLLEGE OF PHYSICIANS AND SURGEONS PAKISTAN</t>
  </si>
  <si>
    <t>WOS:000428163000026</t>
  </si>
  <si>
    <t>Dongre, AR; Rajalakshmi, M; Deshmukh, PR; Thirunavukarasu, MR; Kumar, R</t>
  </si>
  <si>
    <t>Dongre, Amol R.; Rajalakshmi, M.; Deshmukh, Pradeep R.; Thirunavukarasu, M. R.; Kumar, Ravi</t>
  </si>
  <si>
    <t>Risk Factors for Kidney Stones in Rural Puducherry: Case-Control Study</t>
  </si>
  <si>
    <t>LC1</t>
  </si>
  <si>
    <t>LC5</t>
  </si>
  <si>
    <t>10.7860/JCDR/2017/29465.10561</t>
  </si>
  <si>
    <t>WOS:000419155000135</t>
  </si>
  <si>
    <t>Kanake, V; Kale, K; Mangam, S; Bhalavi, V</t>
  </si>
  <si>
    <t>Kanake, Vijay; Kale, Karan; Mangam, Shubhangi; Bhalavi, Vijay</t>
  </si>
  <si>
    <t>Thorax trauma severity score in patient with chest trauma: study at tertiary-level hospital</t>
  </si>
  <si>
    <t>INDIAN JOURNAL OF THORACIC AND CARDIOVASCULAR SURGERY</t>
  </si>
  <si>
    <t>10.1007/s12055-021-01312-z</t>
  </si>
  <si>
    <t>FEB 2022</t>
  </si>
  <si>
    <t>WOS:000749981500001</t>
  </si>
  <si>
    <t>Goswami, K; Gandhe, M</t>
  </si>
  <si>
    <t>Goswami, Kalyan; Gandhe, Mahendra</t>
  </si>
  <si>
    <t>Evolution of metabolic syndrome and its biomarkers</t>
  </si>
  <si>
    <t>DIABETES &amp; METABOLIC SYNDROME-CLINICAL RESEARCH &amp; REVIEWS</t>
  </si>
  <si>
    <t>10.1016/j.dsx.2018.06.027</t>
  </si>
  <si>
    <t>WOS:000442950100041</t>
  </si>
  <si>
    <t>Deshmukh, PR; Mundra, A; Dawalet, A</t>
  </si>
  <si>
    <t>Deshmukh, P. R.; Mundra, A.; Dawale, A.</t>
  </si>
  <si>
    <t>Social capital and adverse treatment outcomes of tuberculosis: a case-control study</t>
  </si>
  <si>
    <t>10.5588/ijtld.16.0919</t>
  </si>
  <si>
    <t>WOS:000406895600018</t>
  </si>
  <si>
    <t>Dhawan, V; Dhawan, B</t>
  </si>
  <si>
    <t>Dhawan, Vaishali; Dhawan, Bodhraj</t>
  </si>
  <si>
    <t>Doppler Evaluation of Vertebral Artery in Cervical Spondylosis - A Prospective Study in Rural Indian Set Up</t>
  </si>
  <si>
    <t>AUG 24</t>
  </si>
  <si>
    <t>10.14260/jemds/2020/525</t>
  </si>
  <si>
    <t>WOS:000571492800002</t>
  </si>
  <si>
    <t>Deshmukh, AV; Gupta, A; Chaudhari, AG; Gangane, NM</t>
  </si>
  <si>
    <t>Deshmukh, Abhay Vilas; Gupta, Anupama; Chaudhari, Akash Govinda; Gangane, Nitin M.</t>
  </si>
  <si>
    <t>Correlation of p53 expression with Clinical Presentation and Prognosis of Oral Squamous Cell Carcinoma Patients: A Pilot Study</t>
  </si>
  <si>
    <t>SUPPL 2</t>
  </si>
  <si>
    <t>10.1007/s12070-020-01859-0</t>
  </si>
  <si>
    <t>WOS:000528151800001</t>
  </si>
  <si>
    <t>Ransing, RS; Gupta, N; Agrawal, G; Mahapatro, N</t>
  </si>
  <si>
    <t>Ransing, Ramdas S.; Gupta, Neha; Agrawal, Girish; Mahapatro, Nilima</t>
  </si>
  <si>
    <t>Platelet and Red Blood Cell Indices in Patients with Panic Disorder: A Receiver Operating Characteristic Analysis</t>
  </si>
  <si>
    <t>10.1055/s-0040-1703422</t>
  </si>
  <si>
    <t>WOS:000531377100009</t>
  </si>
  <si>
    <t>Ratnesh, K; Vijayashri, D; Jyoti, J; Nitin, G; Deepak, MK; Pratibha, N</t>
  </si>
  <si>
    <t>Ratnesh, Kumar; Vijayashri, Deotale; Jyoti, Jain; Nitin, Gangane; Deepak, Mendirata Kr.; Pratibha, Narag</t>
  </si>
  <si>
    <t>LABORATORY DIAGNOSIS OF HELICOBACTER PYLORI INFECTION IN ENDOSCOPIC BIOPSY SAMPLES OF DYSPEPTIC PATIENTS- A HOSPITAL-BASED DIAGNOSTIC ACCURACY STUDY</t>
  </si>
  <si>
    <t>JUN 29</t>
  </si>
  <si>
    <t>10.14260/jemds/2017/855</t>
  </si>
  <si>
    <t>WOS:000405925700004</t>
  </si>
  <si>
    <t>Batra, P; Batra, R; Verma, N; Bokariya, P; Garg, S; Yadav, S</t>
  </si>
  <si>
    <t>Batra, Pooja; Batra, Ravi; Verma, Niket; Bokariya, Pradeep; Garg, Shreyak; Yadav, Sneha</t>
  </si>
  <si>
    <t>Mini clinical evaluation exercise (Mini-CEX): A tool for assessment of residents in department of surgery</t>
  </si>
  <si>
    <t>JOURNAL OF EDUCATION AND HEALTH PROMOTION</t>
  </si>
  <si>
    <t>JAN-DEC</t>
  </si>
  <si>
    <t>10.4103/jehp.jehp_1600_21</t>
  </si>
  <si>
    <t>WOS:000877898400006</t>
  </si>
  <si>
    <t>De, S; Kachhawa, K; Gambhir, A; Jain, RK; Garg, D; Diwan, SK</t>
  </si>
  <si>
    <t>De, Sarmishtha; Kachhawa, Kamal; Gambhir, Arun; Jain, Rajesh Kumar; Garg, Deepika; Diwan, Sanjay Kumar</t>
  </si>
  <si>
    <t>Study of The Relation of Deviated Nasal Septum with Chronic Rhinosinusitis in A Teaching Hospital of Western India.</t>
  </si>
  <si>
    <t>RESEARCH JOURNAL OF PHARMACEUTICAL BIOLOGICAL AND CHEMICAL SCIENCES</t>
  </si>
  <si>
    <t>WOS:000410639500276</t>
  </si>
  <si>
    <t>Mishra, KK; Sahoo, S; Kar, S</t>
  </si>
  <si>
    <t>Mishra, Kshirod K.; Sahoo, Surjeet; Kar, Samrat</t>
  </si>
  <si>
    <t>Neurosteroids: A Newer And Promising Therapeutic Modality In Psychiatric Armamentarium</t>
  </si>
  <si>
    <t>WOS:000840332900369</t>
  </si>
  <si>
    <t>Goel, HK; Tirthraj, CM; Kabra, S; Gahlawat, S; Sharma, U; Sood, R</t>
  </si>
  <si>
    <t>Goel, Hemant Kumar; Tirthraj, Chaure Mayur; Kabra, Sumit; Gahlawat, Sumit; Sharma, Umesh; Sood, Rajeev</t>
  </si>
  <si>
    <t>Factors affecting outcome of adult hypospadias single stage repair: A prospective observational study</t>
  </si>
  <si>
    <t>TURKISH JOURNAL OF UROLOGY</t>
  </si>
  <si>
    <t>10.5152/tud.2021.21163</t>
  </si>
  <si>
    <t>WOS:000706135800009</t>
  </si>
  <si>
    <t>Reddy, SM; Reddy, PM; Amdare, N; Khatri, V; Tarnekar, A; Goswami, K; Reddy, MVR</t>
  </si>
  <si>
    <t>Reddy, Sridhar M.; Reddy, Pooja M.; Amdare, Nitin; Khatri, Vishal; Tarnekar, Aaditya; Goswami, Kalyan; Reddy, Maryada Venkata Rami</t>
  </si>
  <si>
    <t>Filarial Abundant Larval Transcript Protein ALT-2: An Immunomodulatory Therapeutic Agent for Type 1 Diabetes</t>
  </si>
  <si>
    <t>10.1007/s12291-016-0572-y</t>
  </si>
  <si>
    <t>WOS:000392491700008</t>
  </si>
  <si>
    <t>Guha, I; Maliye, CH; Gupta, SS; Garg, BS</t>
  </si>
  <si>
    <t>Guha, Ishita; Maliye, Chetna H.; Gupta, Subodh S.; Garg, Bishan S.</t>
  </si>
  <si>
    <t>Qualitative Assessment of Life Skill Development of Adolescent Girls through Kishori Panchayat: An Adolescents for Health Action Model in Selected Villages of Rural Central India</t>
  </si>
  <si>
    <t>10.4103/ijcm.IJCM_74_19</t>
  </si>
  <si>
    <t>WOS:000487552900019</t>
  </si>
  <si>
    <t>Kalpande, S; Verma, N; Saravanan, P; Saravanan, K</t>
  </si>
  <si>
    <t>Kalpande, Sanket; Verma, Neetu; Saravanan, P.; Saravanan, K.</t>
  </si>
  <si>
    <t>An incidental detection of synchronous medullary thyroid carcinoma in patient with bilateral adrenal pheochromocytoma on F-18-FDG PET leading to diagnosis of MEN 2A: A case report</t>
  </si>
  <si>
    <t>INTERNATIONAL JOURNAL OF UROLOGY</t>
  </si>
  <si>
    <t>Mahatma Gandhi Institute of Medical Sciences, Sevagram; Madras Medical College &amp; General Hospital</t>
  </si>
  <si>
    <t>WOS:000858876000085</t>
  </si>
  <si>
    <t>Nath, S; Saraf, A; Pattnaik, JI</t>
  </si>
  <si>
    <t>Nath, Santanu; Saraf, Anantprakash; Pattnaik, Jigyansa Ipsita</t>
  </si>
  <si>
    <t>An extreme form of elder self-neglect: Revisiting the diogenes syndrome</t>
  </si>
  <si>
    <t>ASIAN JOURNAL OF PSYCHIATRY</t>
  </si>
  <si>
    <t>All India Institute of Medical Sciences (AIIMS) Bhubaneswar; Mahatma Gandhi Institute of Medical Sciences, Sevagram</t>
  </si>
  <si>
    <t>10.1016/j.ajp.2018.10.001</t>
  </si>
  <si>
    <t>WOS:000482227500052</t>
  </si>
  <si>
    <t>Rajdhan, R; John, S; Mishra, KK</t>
  </si>
  <si>
    <t>Rajdhan, Ramgulam; John, Sally; Mishra, K. K.</t>
  </si>
  <si>
    <t>The impact of Mahatma Gandhi's views, values and resilience on mental health Outline of the symposium</t>
  </si>
  <si>
    <t>WOS:000840332900414</t>
  </si>
  <si>
    <t>Bhoj, PS; Ingle, RG; Goswami, K; Jena, L; Wadher, S</t>
  </si>
  <si>
    <t>Bhoj, Priyanka S.; Ingle, Rahul G.; Goswami, Kalyan; Jena, Lingaraj; Wadher, Shailesh</t>
  </si>
  <si>
    <t>Apoptotic impact on Brugia malayi by sulphonamido-quinoxaline: search for a novel therapeutic rationale</t>
  </si>
  <si>
    <t>PARASITOLOGY RESEARCH</t>
  </si>
  <si>
    <t>Mahatma Gandhi Institute of Medical Sciences, Sevagram; Swami Ramanand Teerth Marathwada University</t>
  </si>
  <si>
    <t>10.1007/s00436-018-5834-6</t>
  </si>
  <si>
    <t>WOS:000430833000026</t>
  </si>
  <si>
    <t>Jategaonkar, PA; Yadav, SP</t>
  </si>
  <si>
    <t>Jategaonkar, Priyadarshan Anand; Yadav, Sudeep Pradeep</t>
  </si>
  <si>
    <t>A Simple Bed-side Method of Enteral Feeding through Distal Mucous Fistula in Patients with Short Bowel Syndrome to overcome Parenteral Dependency: The Jategaonkar Technique</t>
  </si>
  <si>
    <t>WOS:000502553300018</t>
  </si>
  <si>
    <t>Mahajan, SL; Saraf, AS; Sathe, HS; Mishra, KK; John, S; Reshamvala, AM</t>
  </si>
  <si>
    <t>Mahajan, Sudhir Laludeo; Saraf, Anantprakash Siddharthkumar; Sathe, Harshal Shriram; Mishra, Kshirod Kumar; John, Sally; Reshamvala, Ahmed Mushtaq</t>
  </si>
  <si>
    <t>Mental health problems in health-care workers of tertiary level COVID-19 care centers in Central India</t>
  </si>
  <si>
    <t>10.4103/aip.aip_103_21</t>
  </si>
  <si>
    <t>WOS:000793695500013</t>
  </si>
  <si>
    <t>Rathi, S; Ish, P; Kalantri, A; Kalantri, S</t>
  </si>
  <si>
    <t>Rathi, Sahaj; Ish, Pranav; Kalantri, Ashwini; Kalantri, Shriprakash</t>
  </si>
  <si>
    <t>Hydroxychloroquine prophylaxis for COVID-19 contacts in India</t>
  </si>
  <si>
    <t>LANCET INFECTIOUS DISEASES</t>
  </si>
  <si>
    <t>Mahatma Gandhi Institute of Medical Sciences, Sevagram; Mahatma Gandhi Institute of Medical Sciences, Sevagram; Vardhman Mahavir Medical College &amp; Safdarjung Hospital</t>
  </si>
  <si>
    <t>10.1016/S1473-3099(20)30313-3</t>
  </si>
  <si>
    <t>WOS:000580053900019</t>
  </si>
  <si>
    <t>Jategaonkar, PA; Jategaonkar, SP; Yadav, SP</t>
  </si>
  <si>
    <t>Jategaonkar, Priyadarshan Anand; Jategaonkar, Smita Priyadarshan; Yadav, Sudeep Pradeep</t>
  </si>
  <si>
    <t>Tensionless Purely Laparoscopic Intra-Gastric Surgery using an Innovative Mucosal Flap-Valve Mechanism: The Jategaonkar Technique</t>
  </si>
  <si>
    <t>WOS:000431044300015</t>
  </si>
  <si>
    <t>Devi, S; Singh, TG; Ningthoukhongjam, R</t>
  </si>
  <si>
    <t>Devi, Shitalmala; Singh, Thangjam Gautam; Ningthoukhongjam, Reema</t>
  </si>
  <si>
    <t>Hepatic pseudolesion due to Vein of Sappey in superior vena cava syndrome</t>
  </si>
  <si>
    <t>10.4103/ijmpo.ijmpo_125_16</t>
  </si>
  <si>
    <t>WOS:000399663900013</t>
  </si>
  <si>
    <t>Singh, R; Tayade, S; Gangane, N; Chaudhary, N</t>
  </si>
  <si>
    <t>Singh, Ritu; Tayade, Surekha; Gangane, Neha; Chaudhary, Neha</t>
  </si>
  <si>
    <t>Prevalence and Socio-demographic Determinants of Low Birth Weight Newborns-A Prospective Observational Study</t>
  </si>
  <si>
    <t>All India Institute of Medical Sciences (AIIMS) Patna; Mahatma Gandhi Institute of Medical Sciences, Sevagram; All India Institute of Medical Sciences (AIIMS) Patna</t>
  </si>
  <si>
    <t>QC18</t>
  </si>
  <si>
    <t>QC21</t>
  </si>
  <si>
    <t>10.7860/JCDR/2022/51339.16163</t>
  </si>
  <si>
    <t>WOS:000777886200003</t>
  </si>
  <si>
    <t>Priya, M; Puttewar, MP; Kumar, SJ; Bakshi, SS</t>
  </si>
  <si>
    <t>Priya, Madhu; Puttewar, Manish P.; Kumar, Shraddha Jain; Bakshi, Satvinder Singh</t>
  </si>
  <si>
    <t>Study of Endonasal Endoscopic Dacryo-cystorhinostomy with Special Reference to Mitomycin-C</t>
  </si>
  <si>
    <t>Mahatma Gandhi Medical College &amp; Research Institute; Mahatma Gandhi Institute of Medical Sciences, Sevagram</t>
  </si>
  <si>
    <t>10.1007/s12070-018-1393-5</t>
  </si>
  <si>
    <t>WOS:000515733400060</t>
  </si>
  <si>
    <t>Kalpande, S; Verma, N; Santhaseelan, H; Govindarajan, R</t>
  </si>
  <si>
    <t>Kalpande, Sanket; Verma, Neetu; Santhaseelan, Harry; Govindarajan, R.</t>
  </si>
  <si>
    <t>Urethral prolapse: A rare culprit of lower urinary tract symptoms in females managed by surgery</t>
  </si>
  <si>
    <t>WOS:000858876000086</t>
  </si>
  <si>
    <t>Saraf, AS; Babhulkar, SS; Joge, VP</t>
  </si>
  <si>
    <t>Saraf, Anantprakash Siddharthkumar; Babhulkar, Sneh S.; Joge, Vivek P.</t>
  </si>
  <si>
    <t>Postpartum psychosis in Sturge-Weber syndrome: A case report</t>
  </si>
  <si>
    <t>Mahatma Gandhi Institute of Medical Sciences, Sevagram; B.J. Govt. Medical College &amp; Sassoon General Hospitals, Pune</t>
  </si>
  <si>
    <t>10.4103/psychiatry.IndianJPsychiatry_560_18</t>
  </si>
  <si>
    <t>WOS:000502755300018</t>
  </si>
  <si>
    <t>A forgotten double J stent: Urologist's nightmare-A case report</t>
  </si>
  <si>
    <t>WOS:000858876000083</t>
  </si>
  <si>
    <t>Lalhruaizela, S; Lalrinpuia, B; Gupta, D</t>
  </si>
  <si>
    <t>Lalhruaizela, Samuel; Lalrinpuia, Benjamin; Gupta, Dilip</t>
  </si>
  <si>
    <t>Pre-operative Hypoalbuminemia is an Independent Predictor for the Development of Post-operative Surgical Site Infection in Gastrointestinal Surgeries: A Study in Rural Population of Central India</t>
  </si>
  <si>
    <t>Mahatma Gandhi Institute of Medical Sciences, Sevagram; Regional Institute of Medical Sciences, Imphal</t>
  </si>
  <si>
    <t>10.17354/ijss/2017/107</t>
  </si>
  <si>
    <t>WOS:000408755200023</t>
  </si>
  <si>
    <t>Laux, T; Ghali, B; Seth, B; Jajoo, S</t>
  </si>
  <si>
    <t>Laux, T.; Ghali, B.; Seth, B.; Jajoo, S.</t>
  </si>
  <si>
    <t>Feasibility of Prone Ventilation in Resource Limited Setting in Rural Based Hospital in India: A Pilot Study</t>
  </si>
  <si>
    <t>AMERICAN JOURNAL OF RESPIRATORY AND CRITICAL CARE MEDICINE</t>
  </si>
  <si>
    <t>International Conference of the American-Thoracic-Society</t>
  </si>
  <si>
    <t>MAY 18-23, 2018</t>
  </si>
  <si>
    <t>San Diego, CA</t>
  </si>
  <si>
    <t>A5069</t>
  </si>
  <si>
    <t>WOS:000449980301101</t>
  </si>
  <si>
    <t>Jategaonkar, SP; Damke, S; Jain, M</t>
  </si>
  <si>
    <t>Jategaonkar, Smita Priyadarshan; Damke, Sachin; Jain, Manish</t>
  </si>
  <si>
    <t>Flipped Classroom Approach in Undergraduate Medical Education: The Need of the Hour</t>
  </si>
  <si>
    <t>Mahatma Gandhi Institute of Medical Sciences, Sevagram; Datta Meghe Institute of Medical Sciences - Deemed to be University</t>
  </si>
  <si>
    <t>JC6</t>
  </si>
  <si>
    <t>JC9</t>
  </si>
  <si>
    <t>10.7860/JCDR/2022/56833.16911</t>
  </si>
  <si>
    <t>WOS:000886688600009</t>
  </si>
  <si>
    <t>Joshi, R; Pakhare, A; Yelwatkar, S; Bhan, A; Kalantri, SP; Jajoo, UN</t>
  </si>
  <si>
    <t>Joshi, Rajnish; Pakhare, Abhijit; Yelwatkar, Sameer; Bhan, Anant; Kalantri, S. P.; Jajoo, Ulhas N.</t>
  </si>
  <si>
    <t>Impact of community-based health insurance and economic status on utilization of healthcare services: A household-level cross-sectional survey from rural central India</t>
  </si>
  <si>
    <t>All India Institute of Medical Sciences (AIIMS) Bhopal; Mahatma Gandhi Institute of Medical Sciences, Sevagram; Mahatma Gandhi Institute of Medical Sciences, Sevagram</t>
  </si>
  <si>
    <t>10.4103/0970-258X.310921</t>
  </si>
  <si>
    <t>WOS:000634294600003</t>
  </si>
  <si>
    <t>Amending Umbilical Porting in Laparoscopic Totally Extra-peritoneal Hernioplasty: A Simplified Way</t>
  </si>
  <si>
    <t>WOS:000429556100013</t>
  </si>
  <si>
    <t>Kamble, Raviraj Uttamrao; Garg, Bishan Swarup; Raut, Abhishek Vijaykumar; Bharambe, Madhukar Sadashiv</t>
  </si>
  <si>
    <t>Participation of Village Health Nutrition and Sanitation Committees (VHNSC) on Social determinants of health (SDH) in a District in Maharashtra</t>
  </si>
  <si>
    <t>INDIAN JOURNAL OF COMMUNITY HEALTH</t>
  </si>
  <si>
    <t>WOS:000505059100017</t>
  </si>
  <si>
    <t>Togre, N; Bhoj, P; Goswami, K; Tarnekar, A; Patil, M; Shende, M</t>
  </si>
  <si>
    <t>Togre, N.; Bhoj, P.; Goswami, K.; Tarnekar, A.; Patil, M.; Shende, M.</t>
  </si>
  <si>
    <t>Human filarial proteins attenuate chronic colitis in an experimental mouse model</t>
  </si>
  <si>
    <t>PARASITE IMMUNOLOGY</t>
  </si>
  <si>
    <t>Mahatma Gandhi Institute of Medical Sciences, Sevagram; Mahatma Gandhi Institute of Medical Sciences, Sevagram; Mahatma Gandhi Institute of Medical Sciences, Sevagram; Rashtrasant Tukadoji Maharaj Nagpur University</t>
  </si>
  <si>
    <t>e12511</t>
  </si>
  <si>
    <t>10.1111/pim.12511</t>
  </si>
  <si>
    <t>WOS:000425029700004</t>
  </si>
  <si>
    <t>Revisiting Omega and Veraguth's Sign</t>
  </si>
  <si>
    <t>INDIAN JOURNAL OF PSYCHOLOGY MEDICINE</t>
  </si>
  <si>
    <t>Mahatma Gandhi Institute of Medical Sciences, Sevagram; All India Institute of Medical Sciences (AIIMS) Bhubaneswar</t>
  </si>
  <si>
    <t>10.4103/IJPSYM.IJPSYM_408_18</t>
  </si>
  <si>
    <t>WOS:000513578600019</t>
  </si>
  <si>
    <t>Chhabra, SA</t>
  </si>
  <si>
    <t>Chhabra, Shakuntala A.</t>
  </si>
  <si>
    <t>Quality Survival with Advanced Cervical Cancer</t>
  </si>
  <si>
    <t>10.2174/1573404813666170222130948</t>
  </si>
  <si>
    <t>WOS:000450922100009</t>
  </si>
  <si>
    <t>Madke, B; Kar, S; Gangane, N; Singh, N</t>
  </si>
  <si>
    <t>Madke, Bhushan; Kar, Sumit; Gangane, Nitin; Singh, Neha</t>
  </si>
  <si>
    <t>Phacomatosis Cesioflammea in Association With von Recklinghausen Disease (Neurofibromatosis Type I)</t>
  </si>
  <si>
    <t>CUTIS</t>
  </si>
  <si>
    <t>E35</t>
  </si>
  <si>
    <t>E37</t>
  </si>
  <si>
    <t>WOS:000396216800011</t>
  </si>
  <si>
    <t>Chatur, DK; Ghate, JR; Bansod, NV</t>
  </si>
  <si>
    <t>Chatur, Dipali Krishnarao; Ghate, Jayshri Rambhauji; Bansod, Nishant Vitthalrao</t>
  </si>
  <si>
    <t>Effectiveness of Active Learning Methods as a Supplementary Measure to Routine Didactic Amphibian Experiments in Physiology</t>
  </si>
  <si>
    <t>All India Institute of Medical Sciences (AIIMS) Raipur; Mahatma Gandhi Institute of Medical Sciences, Sevagram</t>
  </si>
  <si>
    <t>JC1</t>
  </si>
  <si>
    <t>JC4</t>
  </si>
  <si>
    <t>10.7860/JCDR/2022/57284.17115</t>
  </si>
  <si>
    <t>WOS:000885429200003</t>
  </si>
  <si>
    <t>Khare, C; Gupta, A</t>
  </si>
  <si>
    <t>Khare, Chetan; Gupta, Avantika</t>
  </si>
  <si>
    <t>Hypoxic respiratory failure in small neonates in developing countries - A call for improving service delivery</t>
  </si>
  <si>
    <t>Mahatma Gandhi Institute of Medical Sciences, Sevagram; All India Institute of Medical Sciences (AIIMS) Nagpur</t>
  </si>
  <si>
    <t>10.1177/00494755211039354</t>
  </si>
  <si>
    <t>WOS:000686969700001</t>
  </si>
  <si>
    <t>Jategaonkar's Triple-Jerk Technique: A Safety Augmenting Method for Laparoscopic Suprapubic Trocar Insertion</t>
  </si>
  <si>
    <t>PL01</t>
  </si>
  <si>
    <t>PL2</t>
  </si>
  <si>
    <t>10.7860/JCDR/2018/36038.11726</t>
  </si>
  <si>
    <t>WOS:000441802000072</t>
  </si>
  <si>
    <t>Vaidya, YP; Tarnekar, AM; Shende, MR</t>
  </si>
  <si>
    <t>Vaidya, Yuganti Prabhakar; Tarnekar, Aditya M.; Shende, Moreshwar R.</t>
  </si>
  <si>
    <t>Histomorphometric demonstration of the effect of chronic use of nonsteroidal anti-inflammatory drugs-ibuprofen on mucosa of small intestine</t>
  </si>
  <si>
    <t>ANATOMY &amp; CELL BIOLOGY</t>
  </si>
  <si>
    <t>People's College of Medical Sciences &amp; Research Centre; Mahatma Gandhi Institute of Medical Sciences, Sevagram</t>
  </si>
  <si>
    <t>10.5115/acb.2018.51.2.113</t>
  </si>
  <si>
    <t>WOS:000438205500007</t>
  </si>
  <si>
    <t>Jain, J; Jadhao, P; Banait, S; Salunkhe, P</t>
  </si>
  <si>
    <t>Jain, Jyoti; Jadhao, Pooja; Banait, Shashank; Salunkhe, Preetam</t>
  </si>
  <si>
    <t>Diagnostic accuracy of GeneXpert MTB/RIF assay for detection of tubercular pleural effusion</t>
  </si>
  <si>
    <t>PLOS ONE</t>
  </si>
  <si>
    <t>Mahatma Gandhi Institute of Medical Sciences, Sevagram; Datta Meghe Institute of Medical Sciences - Deemed to be University; Jawaharlal Nehru Medical College Wardha</t>
  </si>
  <si>
    <t>JUN 14</t>
  </si>
  <si>
    <t>e0251618</t>
  </si>
  <si>
    <t>10.1371/journal.pone.0251618</t>
  </si>
  <si>
    <t>WOS:000664643500002</t>
  </si>
  <si>
    <t>Mishra, KK; Sawant, N; Garg, S</t>
  </si>
  <si>
    <t>Mishra, Kshirod Kumar; Sawant, Neena; Garg, Shobit</t>
  </si>
  <si>
    <t>Management of Psychiatric Disorders in Patients with Endocrine Disorders</t>
  </si>
  <si>
    <t>Mahatma Gandhi Institute of Medical Sciences, Sevagram; Seth Gordhandas Sunderdas Medical College &amp; King Edward Memorial Hospital</t>
  </si>
  <si>
    <t>S402</t>
  </si>
  <si>
    <t>S413</t>
  </si>
  <si>
    <t>10.4103/indianjpsychiatry.indianjpsychiatry_30_22</t>
  </si>
  <si>
    <t>WOS:000783075000019</t>
  </si>
  <si>
    <t>Dahake, PT; Thosar, N; Hande, A; Joshi, DA; Bhagat, A</t>
  </si>
  <si>
    <t>Dahake, Prasanna T.; Thosar, Nilima; Hande, Alka; Joshi, Dipali A.; Bhagat, Amit</t>
  </si>
  <si>
    <t>Hematological and Biochemical Responses of Newly Formulated Primary Root Canal Obturating Material: An In Vivo Study</t>
  </si>
  <si>
    <t>CUREUS JOURNAL OF MEDICAL SCIENCE</t>
  </si>
  <si>
    <t>Datta Meghe Institute of Medical Sciences - Deemed to be University; Sharad Pawar Dental College &amp; Hospital (SPDC); Datta Meghe Institute of Medical Sciences - Deemed to be University; Sharad Pawar Dental College &amp; Hospital (SPDC); Datta Meghe Institute of Medical Sciences - Deemed to be University; Mahatma Gandhi Institute of Medical Sciences, Sevagram</t>
  </si>
  <si>
    <t>DEC 19</t>
  </si>
  <si>
    <t>e32685</t>
  </si>
  <si>
    <t>10.7759/cureus.32685</t>
  </si>
  <si>
    <t>WOS:000905471200034</t>
  </si>
  <si>
    <t>Ransing, RS; Patil, B; Grigo, O</t>
  </si>
  <si>
    <t>Ransing, Ramdas Sarjerao; Patil, Bharat; Grigo, Omityah</t>
  </si>
  <si>
    <t>Mean Platelet Volume and Platelet Distribution Width Level in Patients with Panic Disorder`</t>
  </si>
  <si>
    <t>Mahatma Gandhi Institute of Medical Sciences, Sevagram; Maharishi Markandeshwar University</t>
  </si>
  <si>
    <t>10.4103/jnrp.jnrp_445_16</t>
  </si>
  <si>
    <t>WOS:000399790800005</t>
  </si>
  <si>
    <t>Ransing, RS; Agrawal, G; Bagul, K; Pevekar, K</t>
  </si>
  <si>
    <t>Ransing, Ramdas S.; Agrawal, Girish; Bagul, Koustubh; Pevekar, Krishna</t>
  </si>
  <si>
    <t>Inequity in Distribution of Psychiatry Trainee Seats and Institutes Across Indian States: A Critical Analysis</t>
  </si>
  <si>
    <t>Mahatma Gandhi Institute of Medical Sciences, Sevagram; MGM Medical College Indore</t>
  </si>
  <si>
    <t>10.1055/s-0040-1709973</t>
  </si>
  <si>
    <t>WOS:000531377100015</t>
  </si>
  <si>
    <t>Misra, AK; Varma, SK; Kumar, R</t>
  </si>
  <si>
    <t>Misra, Arup Kumar; Varma, Sushil Kumar; Kumar, Ranjeet</t>
  </si>
  <si>
    <t>Anti-inflammatory Effect of an Extract of Agave americana on Experimental Animals</t>
  </si>
  <si>
    <t>PHARMACOGNOSY RESEARCH</t>
  </si>
  <si>
    <t>All India Institute of Medical Sciences (AIIMS) Jodhpur; Mahatma Gandhi Institute of Medical Sciences, Sevagram</t>
  </si>
  <si>
    <t>10.4103/pr.pr_64_17</t>
  </si>
  <si>
    <t>WOS:000425976000017</t>
  </si>
  <si>
    <t>Jain, D; Jain, M; Lamture, Y</t>
  </si>
  <si>
    <t>Jain, Deepshikha; Jain, Manish; Lamture, Yashwant</t>
  </si>
  <si>
    <t>Pulse Oximetry Screening for Detecting Critical Congenital Heart Disease in Neonates</t>
  </si>
  <si>
    <t>DEC 23</t>
  </si>
  <si>
    <t>e32852</t>
  </si>
  <si>
    <t>10.7759/cureus.32852</t>
  </si>
  <si>
    <t>WOS:000919787000001</t>
  </si>
  <si>
    <t>Kalbande, P; Kale, P; Ardha, A</t>
  </si>
  <si>
    <t>Kalbande, Pallavi; Kale, Pournima; Ardha, Aarathi</t>
  </si>
  <si>
    <t>Carcinoma of the pyriform sinus with mediastinal metastasis successfully treated with chemoradiotherapy in resource-constraint setup</t>
  </si>
  <si>
    <t>Mahatma Gandhi Institute of Medical Sciences, Sevagram; Tata Memorial Centre (TMC); Tata Memorial Hospital; Mahatma Gandhi Institute of Medical Sciences, Sevagram</t>
  </si>
  <si>
    <t>10.4103/jcrt.JCRT_1667_20</t>
  </si>
  <si>
    <t>WOS:000864604900055</t>
  </si>
  <si>
    <t>Bhoj, PS; Bahekar, S; Khatri, V; Singh, N; Togre, NS; Goswami, K; Chandak, HS; Dash, D</t>
  </si>
  <si>
    <t>Bhoj, P. S.; Bahekar, S.; Khatri, V; Singh, N.; Togre, N. S.; Goswami, K.; Chandak, H. S.; Dash, D.</t>
  </si>
  <si>
    <t>Role of Glutathione in Chalcone Derivative Induced Apoptosis ofBrugia malayiand its Possible Therapeutic Implication</t>
  </si>
  <si>
    <t>ACTA PARASITOLOGICA</t>
  </si>
  <si>
    <t>Mahatma Gandhi Institute of Medical Sciences, Sevagram; Banaras Hindu University (BHU)</t>
  </si>
  <si>
    <t>10.1007/s11686-020-00291-2</t>
  </si>
  <si>
    <t>OCT 2020</t>
  </si>
  <si>
    <t>WOS:000578441200002</t>
  </si>
  <si>
    <t>Banait, S; Burriwar, C; Jain, J; Verma, PG; Banait, T; Joshi, M</t>
  </si>
  <si>
    <t>Banait, Shashank; Burriwar, Chetan; Jain, Jyoti; Verma, Priti G.; Banait, Tanvi; Joshi, Madhura</t>
  </si>
  <si>
    <t>Cirrhosis of the Liver: A Case Report and Literature Review of a Rare Case Presentation of Autoimmune Hepatitis With Systemic Sclerosis</t>
  </si>
  <si>
    <t>Datta Meghe Institute of Medical Sciences - Deemed to be University; Jawaharlal Nehru Medical College Wardha; Mahatma Gandhi Institute of Medical Sciences, Sevagram; Datta Meghe Institute of Medical Sciences - Deemed to be University; Jawaharlal Nehru Medical College Wardha; Datta Meghe Institute of Medical Sciences - Deemed to be University; Jawaharlal Nehru Medical College Wardha</t>
  </si>
  <si>
    <t>NOV 6</t>
  </si>
  <si>
    <t>10.7759/cureus.31147</t>
  </si>
  <si>
    <t>WOS:000906514400035</t>
  </si>
  <si>
    <t>Paul, R; Ilamaran, M; Khatri, V; Amdare, N; Reddy, MVR; Kaliraj, P</t>
  </si>
  <si>
    <t>Paul, Rajkumar; Ilamaran, Meganathan; Khatri, Vishal; Amdare, Nitin; Reddy, Maryada Venkata Rami; Kaliraj, Perumal</t>
  </si>
  <si>
    <t>Immunological evaluation of fusion protein of Brugia malayi abundant larval protein transcript-2 (BmALT-2) and Tuftsin in experimental mice model</t>
  </si>
  <si>
    <t>PARASITE EPIDEMIOLOGY AND CONTROL</t>
  </si>
  <si>
    <t>Anna University; Anna University Chennai; Mahatma Gandhi Institute of Medical Sciences, Sevagram; Mahatma Gandhi Institute of Medical Sciences, Sevagram</t>
  </si>
  <si>
    <t>e00092</t>
  </si>
  <si>
    <t>10.1016/j.parepi.2019.e00092</t>
  </si>
  <si>
    <t>WOS:000660065500005</t>
  </si>
  <si>
    <t>Pradhan, D; Yadav, M; Verma, R; Khan, NS; Jena, L; Jain, AK</t>
  </si>
  <si>
    <t>Pradhan, Dibyabhaba; Yadav, Monika; Verma, Rashi; Khan, Noor Saba; Jena, Lingaraja; Jain, Arun Kumar</t>
  </si>
  <si>
    <t>Discovery of T-cell Driven Subunit Vaccines from Zika Virus Genome: An Immunoinformatics Approach</t>
  </si>
  <si>
    <t>INTERDISCIPLINARY SCIENCES-COMPUTATIONAL LIFE SCIENCES</t>
  </si>
  <si>
    <t>Indian Council of Medical Research (ICMR); ICMR - National Institute of Pathology (IOP); Mahatma Gandhi Institute of Medical Sciences, Sevagram</t>
  </si>
  <si>
    <t>10.1007/s12539-017-0238-3</t>
  </si>
  <si>
    <t>WOS:000416145000002</t>
  </si>
  <si>
    <t>Rathi, N; Taksande, B; Kumar, S</t>
  </si>
  <si>
    <t>Rathi, Nikhil; Taksande, Bharati; Kumar, Sunil</t>
  </si>
  <si>
    <t>Nerve Conduction Studies of Peripheral Motor and Sensory Nerves in the Subjects With Prediabetes</t>
  </si>
  <si>
    <t>JOURNAL OF ENDOCRINOLOGY AND METABOLISM</t>
  </si>
  <si>
    <t>Datta Meghe Institute of Medical Sciences - Deemed to be University; Jawaharlal Nehru Medical College Wardha; Mahatma Gandhi Institute of Medical Sciences, Sevagram</t>
  </si>
  <si>
    <t>10.14740/jem602</t>
  </si>
  <si>
    <t>WOS:000489755600005</t>
  </si>
  <si>
    <t>Banait, S; Thakre, K; Banait, T; Jain, J; Patode, M</t>
  </si>
  <si>
    <t>Banait, Shashank; Thakre, Krupali; Banait, Tanvi; Jain, Jyoti; Patode, Manish</t>
  </si>
  <si>
    <t>Scorpion Sting: A Hurt to the Heart Reported in a Tertiary Care Hospital in Central Rural India</t>
  </si>
  <si>
    <t>Datta Meghe Institute of Medical Sciences - Deemed to be University; Jawaharlal Nehru Medical College Wardha; Mahatma Gandhi Institute of Medical Sciences, Sevagram; Datta Meghe Institute of Medical Sciences - Deemed to be University; Jawaharlal Nehru Medical College Wardha; Mahatma Gandhi Institute of Medical Sciences, Sevagram</t>
  </si>
  <si>
    <t>DEC 14</t>
  </si>
  <si>
    <t>10.7759/cureus.32536</t>
  </si>
  <si>
    <t>WOS:000904947300040</t>
  </si>
  <si>
    <t>Banait, T; Wanjari, A; Danade, V; Banait, S; Jain, J</t>
  </si>
  <si>
    <t>Banait, Tanvi; Wanjari, Anil; Danade, Vedika; Banait, Shashank; Jain, Jyoti</t>
  </si>
  <si>
    <t>Role of High-Sensitivity C-reactive Protein (Hs-CRP) in Non-communicable Diseases: A Review</t>
  </si>
  <si>
    <t>Datta Meghe Institute of Medical Sciences - Deemed to be University; Jawaharlal Nehru Medical College Wardha; Mahatma Gandhi Institute of Medical Sciences, Sevagram; Datta Meghe Institute of Medical Sciences - Deemed to be University; Jawaharlal Nehru Medical College Wardha</t>
  </si>
  <si>
    <t>OCT 12</t>
  </si>
  <si>
    <t>10.7759/cureus.30225</t>
  </si>
  <si>
    <t>WOS:000877647700008</t>
  </si>
  <si>
    <t>Dhaniwala, NKS; Dasari, V; Dhaniwala, MN</t>
  </si>
  <si>
    <t>Dhaniwala, Naresh Kumar Satyanarayan; Dasari, Venkatesh; Dhaniwala, Mukunda Naresh</t>
  </si>
  <si>
    <t>Pranayama and Breathing Exercises - Types and Its Role in Disease Prevention &amp; Rehabilitation</t>
  </si>
  <si>
    <t>10.14260/jemds/2020/730</t>
  </si>
  <si>
    <t>WOS:000587407800010</t>
  </si>
  <si>
    <t>Sathe, H; Saraf, A; Talapalliwar, M; Patil, V; Kumar, V; Karia, S</t>
  </si>
  <si>
    <t>Sathe, Harshal; Saraf, Anantprakash; Talapalliwar, Manoj; Patil, Vrushti; Kumar, Vinay; Karia, Sagar</t>
  </si>
  <si>
    <t>Excessive Daytime sleepiness and sleep quality in medical students and their association with smartphone and internet addiction: A cross-sectional study</t>
  </si>
  <si>
    <t>10.4103/aip.aip_62_21</t>
  </si>
  <si>
    <t>WOS:000720988000007</t>
  </si>
  <si>
    <t>Wanjari, S; Wanjari, A</t>
  </si>
  <si>
    <t>Wanjari, Sanjivani; Wanjari, Anil</t>
  </si>
  <si>
    <t>Labour Induction Methods: An Overview</t>
  </si>
  <si>
    <t>37A</t>
  </si>
  <si>
    <t>10.9734/JPRI/2021/v33i37A31987</t>
  </si>
  <si>
    <t>WOS:000672765800017</t>
  </si>
  <si>
    <t>Mekhla; Borle, FR</t>
  </si>
  <si>
    <t>Mekhla; Borle, Firoz Rajiv</t>
  </si>
  <si>
    <t>Determinants of superficial surgical site infections in abdominal surgeries at a Rural Teaching Hospital in Central India: A prospective study</t>
  </si>
  <si>
    <t>Mahatma Gandhi Institute of Medical Sciences, Sevagram; Tata Memorial Centre (TMC); Tata Memorial Hospital</t>
  </si>
  <si>
    <t>10.4103/jfmpc.jfmpc_419_19</t>
  </si>
  <si>
    <t>WOS:000648425900015</t>
  </si>
  <si>
    <t>John, S; Kar, S; Kumar, K; Mishra, KK</t>
  </si>
  <si>
    <t>John, Sally; Kar, Samrat; Kumar, Kanika; Mishra, K. K.</t>
  </si>
  <si>
    <t>Title: Influence of parenting style on behavioural patterns in children.</t>
  </si>
  <si>
    <t>Datta Meghe Institute of Medical Sciences - Deemed to be University; Jawaharlal Nehru Medical College Wardha; Datta Meghe Institute of Medical Sciences - Deemed to be University; Jawaharlal Nehru Medical College Wardha; Mahatma Gandhi Institute of Medical Sciences, Sevagram</t>
  </si>
  <si>
    <t>S410</t>
  </si>
  <si>
    <t>WOS:000456064200139</t>
  </si>
  <si>
    <t>Shende, V; Pawar, S; Sande, S</t>
  </si>
  <si>
    <t>Shende, Vinod; Pawar, Sachin; Sande, Suvarna</t>
  </si>
  <si>
    <t>Usefulness of Simulation Based Learning in First Year Medical Students: A Quasi-experimental Study</t>
  </si>
  <si>
    <t>Mahatma Gandhi Institute of Medical Sciences, Sevagram; Datta Meghe Institute of Medical Sciences - Deemed to be University; Datta Meghe Medical College</t>
  </si>
  <si>
    <t>10.7860/JCDR/2022/56036.16437</t>
  </si>
  <si>
    <t>WOS:000842079000001</t>
  </si>
  <si>
    <t>Yadav, V; Deshmukh, AV; Kumar, V; Gangane, NM</t>
  </si>
  <si>
    <t>Yadav, Vandna; Deshmukh, Abhay Vilas; Kumar, Vinod; Gangane, Nitin M.</t>
  </si>
  <si>
    <t>Expression of HER2/neu Receptor in Epithelial Ovarian Cancers: An Immunohistochemical Pilot Study in Central India</t>
  </si>
  <si>
    <t>SMS Medical College &amp; Hospital; Mahatma Gandhi Institute of Medical Sciences, Sevagram</t>
  </si>
  <si>
    <t>10.1007/s40944-021-00569-x</t>
  </si>
  <si>
    <t>WOS:000678582400001</t>
  </si>
  <si>
    <t>Jain, V; Rao, S; Jinadani, M</t>
  </si>
  <si>
    <t>Jain, Vishakha; Rao, Siddharth; Jinadani, Mariya</t>
  </si>
  <si>
    <t>Effectiveness of SNAPPS for improving clinical reasoning in postgraduates: randomized controlled trial</t>
  </si>
  <si>
    <t>BMC MEDICAL EDUCATION</t>
  </si>
  <si>
    <t>Mahatma Gandhi Institute of Medical Sciences, Sevagram; Mahatma Gandhi Institute of Medical Sciences, Sevagram; Seth Gordhandas Sunderdas Medical College &amp; King Edward Memorial Hospital; Seth Gordhandas Sunderdas Medical College &amp; King Edward Memorial Hospital</t>
  </si>
  <si>
    <t>JUN 21</t>
  </si>
  <si>
    <t>10.1186/s12909-019-1670-3</t>
  </si>
  <si>
    <t>WOS:000472502100004</t>
  </si>
  <si>
    <t>Mundra, A; Kothekar, P; Deshmukh, PR; Dongre, A</t>
  </si>
  <si>
    <t>Mundra, Anuj; Kothekar, Pranali; Deshmukh, Pradeep Ramrao; Dongre, Amol</t>
  </si>
  <si>
    <t>Why Tuberculosis Patients under Revised National Tuberculosis Control Programme Delay in Health-Care Seeking A Mixed-Methods Research from Wardha District, Maharashtra</t>
  </si>
  <si>
    <t>INDIAN JOURNAL OF PUBLIC HEALTH</t>
  </si>
  <si>
    <t>10.4103/ijph.IJPH_138_18</t>
  </si>
  <si>
    <t>WOS:000472223600002</t>
  </si>
  <si>
    <t>Hande, S; Sonkar, V; Bhoj, P; Togre, N; Goswami, K; Dash, D</t>
  </si>
  <si>
    <t>Hande, Sneha; Sonkar, Vijay; Bhoj, Priyanka; Togre, Namdev; Goswami, Kalyan; Dash, Debabrata</t>
  </si>
  <si>
    <t>The Role of Oxidative and Nitrosative Stress of Silver Nanoparticles in Human Parasitic Helminth Brugia malayi: A Mechanistic Insight</t>
  </si>
  <si>
    <t>10.1007/s11686-021-00394-4</t>
  </si>
  <si>
    <t>APR 2021</t>
  </si>
  <si>
    <t>WOS:000642070700001</t>
  </si>
  <si>
    <t>Goyal, R; Singh, CV; Jain, S; Parveen, S; Gupta, P; Gupta, D</t>
  </si>
  <si>
    <t>Goyal, Richa; Singh, Chandra Veer; Jain, Shraddha; Parveen, Sana; Gupta, Prasheelkumar; Gupta, Deepak</t>
  </si>
  <si>
    <t>Our Experience with Nasolabial Flaps in Soft Tissue Reconstruction of Oral Malignancy; Feasible Option in Rural Set Up</t>
  </si>
  <si>
    <t>Datta Meghe Institute of Medical Sciences - Deemed to be University; Jawaharlal Nehru Medical College Wardha; Datta Meghe Institute of Medical Sciences - Deemed to be University; Jawaharlal Nehru Medical College Wardha; Mahatma Gandhi Institute of Medical Sciences, Sevagram; Datta Meghe Institute of Medical Sciences - Deemed to be University; Jawaharlal Nehru Medical College Wardha; Mahatma Gandhi Institute of Medical Sciences, Sevagram</t>
  </si>
  <si>
    <t>10.1007/s12070-020-02257-2</t>
  </si>
  <si>
    <t>NOV 2020</t>
  </si>
  <si>
    <t>WOS:000588271500001</t>
  </si>
  <si>
    <t>Narang, R; Deshmukh, P; Sherwal, BL</t>
  </si>
  <si>
    <t>Narang, Rahul; Deshmukh, Pradeep; Sherwal, Banke Lal</t>
  </si>
  <si>
    <t>Moving Beyond Clinical Medicine: Revised Mandate for Public Health Microbiology</t>
  </si>
  <si>
    <t>10.4103/ijmm.IJMM_20_302</t>
  </si>
  <si>
    <t>WOS:000569422500001</t>
  </si>
  <si>
    <t>Joge, RR; Kathane, PU; Joshi, SH</t>
  </si>
  <si>
    <t>Joge, Rutuja R.; Kathane, Piyush U.; Joshi, Shiv H.</t>
  </si>
  <si>
    <t>Vitiligo: A Narrative Review Article</t>
  </si>
  <si>
    <t>SEP 18</t>
  </si>
  <si>
    <t>e29307</t>
  </si>
  <si>
    <t>10.7759/cureus.29307</t>
  </si>
  <si>
    <t>WOS:000860539900007</t>
  </si>
  <si>
    <t>Jain, J; Banait, S; Tiewsoh, I; Choudhari, M</t>
  </si>
  <si>
    <t>Jain, Jyoti; Banait, Shashank; Tiewsoh, Iadarilang; Choudhari, Madhura</t>
  </si>
  <si>
    <t>Kikuchi's disease (histiocytic necrotizing lymphadenitis): A rare presentation with acute kidney injury, peripheral neuropathy, and aseptic meningitis with cutaneous involvement</t>
  </si>
  <si>
    <t>10.4103/IJPM.IJPM_256_17</t>
  </si>
  <si>
    <t>WOS:000428438900023</t>
  </si>
  <si>
    <t>Saha, S; Narang, R; Deshmukh, P; Pote, K; Anvikar, A; Narang, P</t>
  </si>
  <si>
    <t>Saha, Sreemanti; Narang, Rahul; Deshmukh, Pradeep; Pote, Kiran; Anvikar, Anup; Narang, Pratibha</t>
  </si>
  <si>
    <t>Diagnostic efficacy of microscopy, rapid diagnostic test and polymerase chain reaction for malaria using bayesian latent class analysis</t>
  </si>
  <si>
    <t>Mahatma Gandhi Institute of Medical Sciences, Sevagram; Mahatma Gandhi Institute of Medical Sciences, Sevagram; Indian Council of Medical Research (ICMR); ICMR - National Institute of Malaria Research (NIMR)</t>
  </si>
  <si>
    <t>10.4103/ijmm.IJMM_17_199</t>
  </si>
  <si>
    <t>WOS:000413674400008</t>
  </si>
  <si>
    <t>Kamble, A; Khairkar, P; Kalantri, SP; Babhulkar, S</t>
  </si>
  <si>
    <t>Kamble, Ashwini; Khairkar, Praveen; Kalantri, Sri Prakash; Babhulkar, Sneh</t>
  </si>
  <si>
    <t>Fatal Suicidal Attempt by Deliberate Ingestion of Nicotine-containing Solution in Childhood-onset Depression Mediated through Internet Suicide Guideline: A Case Report</t>
  </si>
  <si>
    <t>10.5005/jp-journals-10071-23524</t>
  </si>
  <si>
    <t>WOS:000582185400026</t>
  </si>
  <si>
    <t>Jain, V; Waghmare, L; Shrivastav, T; Mahakalkar, C</t>
  </si>
  <si>
    <t>Jain, Vishakha; Waghmare, Lalit; Shrivastav, Tripti; Mahakalkar, Chandrashekhar</t>
  </si>
  <si>
    <t>SNAPPS Facilitates Clinical Reasoning in Outpatient Settings</t>
  </si>
  <si>
    <t>Mahatma Gandhi Institute of Medical Sciences, Sevagram; Datta Meghe Institute of Medical Sciences - Deemed to be University; Jawaharlal Nehru Medical College Wardha; Datta Meghe Institute of Medical Sciences - Deemed to be University; Jawaharlal Nehru Medical College Wardha</t>
  </si>
  <si>
    <t>10.4103/efh.EfH_32_17</t>
  </si>
  <si>
    <t>WOS:000442103700014</t>
  </si>
  <si>
    <t>Roy, S; Yadav, S; Garg, S; Deshmukh, PR; Narang, R</t>
  </si>
  <si>
    <t>Roy, Subhasish; Yadav, Sneha; Garg, Shreyak; Deshmukh, Pradeep R.; Narang, Rahul</t>
  </si>
  <si>
    <t>Evaluation of nested PCR and loop mediated isothermal amplification assay (LAMP) targeting 47 kDa gene of Orientia tsutsugamushi for diagnosis of scrub typhus</t>
  </si>
  <si>
    <t>10.1016/j.ijmmb.2021.06.011</t>
  </si>
  <si>
    <t>NOV 2021</t>
  </si>
  <si>
    <t>WOS:000717596200017</t>
  </si>
  <si>
    <t>Giant Primary Enterolith: An Offbeat Clinical Presentation and a Word of Caution</t>
  </si>
  <si>
    <t>WOS:000434015600023</t>
  </si>
  <si>
    <t>Taksande, A; Jameel, PZ; Taksande, B; Meshram, R</t>
  </si>
  <si>
    <t>Taksande, Amar; Jameel, Patel Zeeshan; Taksande, Bharati; Meshram, Rewat</t>
  </si>
  <si>
    <t>Red reflex test screening for neonates: A systematic review and meta analysis</t>
  </si>
  <si>
    <t>10.4103/ijo.IJO_3632_20</t>
  </si>
  <si>
    <t>WOS:000686555600009</t>
  </si>
  <si>
    <t>Bhoj, P; Togre, N; Bahekar, S; Goswami, K; Chandak, H; Patil, M</t>
  </si>
  <si>
    <t>Bhoj, Priyanka; Togre, Namdev; Bahekar, Sandeep; Goswami, Kalyan; Chandak, Hemant; Patil, Mandakini</t>
  </si>
  <si>
    <t>Immunomodulatory Activity of Sulfonamide Chalcone Compounds in Mice Infected with Filarial Parasite, Brugia malayi</t>
  </si>
  <si>
    <t>Mahatma Gandhi Institute of Medical Sciences, Sevagram; Rashtrasant Tukadoji Maharaj Nagpur University</t>
  </si>
  <si>
    <t>10.1007/s12291-017-0727-5</t>
  </si>
  <si>
    <t>WOS:000466191600015</t>
  </si>
  <si>
    <t>Kumar, N; Singh, AK; Choudhari, AR</t>
  </si>
  <si>
    <t>Kumar, Naina; Singh, Amit K.; Choudhari, Ajay R.</t>
  </si>
  <si>
    <t>Impact of age on semen parameters in male partners of infertile couples in a rural tertiary care center of central India: A cross-sectional study</t>
  </si>
  <si>
    <t>INTERNATIONAL JOURNAL OF REPRODUCTIVE BIOMEDICINE</t>
  </si>
  <si>
    <t>Maharishi Markandeshwar University; Mahatma Gandhi Institute of Medical Sciences, Sevagram</t>
  </si>
  <si>
    <t>WOS:000411341500005</t>
  </si>
  <si>
    <t>Jategaonkar, PA; Jategaokar, SP; Yadav, SP</t>
  </si>
  <si>
    <t>Jategaonkar, Priyadarshan Anand; Jategaokar, Smita Priyadarshan; Yadav, Sudeep Pradeep</t>
  </si>
  <si>
    <t>Jategaonkar's Modification of Brooke's End-Ileostomy</t>
  </si>
  <si>
    <t>PL1</t>
  </si>
  <si>
    <t>10.7860/JCDR/2018/36482.11847</t>
  </si>
  <si>
    <t>WOS:000444048100070</t>
  </si>
  <si>
    <t>Singh, S; Shukla, S; Singh, A; Acharya, S; Kadu, RP; Bhake, A</t>
  </si>
  <si>
    <t>Singh, Shikha; Shukla, Samarth; Singh, Ashok; Acharya, Sourya; Kadu, R. P.; Bhake, Arvind</t>
  </si>
  <si>
    <t>Comparison of estrogen and progesterone receptor status in tumor mass and axillary lymph node metastasis in patients with carcinoma breast</t>
  </si>
  <si>
    <t>INTERNATIONAL JOURNAL OF APPLIED AND BASIC MEDICAL RESEARCH</t>
  </si>
  <si>
    <t>10.4103/ijabmr.IJABMR_349_18</t>
  </si>
  <si>
    <t>WOS:000656876700010</t>
  </si>
  <si>
    <t>Bhoj, PS; Rao, S; Bahekar, SP; Agrawal, NR; Togre, NS; Sharma, R; Goswami, K; Chandak, HS; Patil, MB</t>
  </si>
  <si>
    <t>Bhoj, Priyanka S.; Rao, Sahitya; Bahekar, Sandeep P.; Agrawal, Nikita R.; Togre, Namdev S.; Sharma, Richa; Goswami, Kalyan; Chandak, Hemant S.; Patil, Mandakini B.</t>
  </si>
  <si>
    <t>In vitro apoptotic effect on human lymphatic filarial parasite by piperidine derivatives and thymidine reversal study</t>
  </si>
  <si>
    <t>10.1007/s00436-019-06492-7</t>
  </si>
  <si>
    <t>DEC 2019</t>
  </si>
  <si>
    <t>WOS:000500869100001</t>
  </si>
  <si>
    <t>Hiware, SD; Daimi, SRH; Shaikh, SAH; Khwaja, MJ; Badaam, AM; Siddiqui, FB; Bokariya, P; Sharma, N</t>
  </si>
  <si>
    <t>Hiware, Sanket Dadarao; Daimi, Syed Rehan Hafiz; Shaikh, Siraj Ahmed Hasham; Khwaja, Moizuddin Jawaduddin; Badaam, Asim Mohsin; Siddiqui, Faiza Banu; Bokariya, Pradeep; Sharma, Nidhi</t>
  </si>
  <si>
    <t>Assessment of Patterns of Dorsal Venous Plexus and Veins of the Upper Limb</t>
  </si>
  <si>
    <t>Imam Abdulrahman Bin Faisal University; Mahatma Gandhi Institute of Medical Sciences, Sevagram; Teerthanker Mahaveer University</t>
  </si>
  <si>
    <t>DEC 7</t>
  </si>
  <si>
    <t>10.14260/jemds/2020/819</t>
  </si>
  <si>
    <t>WOS:000605633100007</t>
  </si>
  <si>
    <t>Anshu; Gupta, P; Singh, T</t>
  </si>
  <si>
    <t>Anshu; Gupta, Piyush; Singh, Tejinder</t>
  </si>
  <si>
    <t>The Concept of Self-Directed Learning: Implications for Practice in the Undergraduate Curriculum</t>
  </si>
  <si>
    <t>Mahatma Gandhi Institute of Medical Sciences, Sevagram; University of Delhi; University College of Medical Sciences</t>
  </si>
  <si>
    <t>10.1007/s13312-022-2501-x</t>
  </si>
  <si>
    <t>WOS:000790781300016</t>
  </si>
  <si>
    <t>Rathi, A; Ransing, RS; Mishra, KK; Narula, N</t>
  </si>
  <si>
    <t>Rathi, Anurag; Ransing, Ramdas Sarjerao; Mishra, Kshiord Kumar; Narula, Neena</t>
  </si>
  <si>
    <t>Quality of Sleep among Medical Students: Relationship with Personality Traits</t>
  </si>
  <si>
    <t>VC1</t>
  </si>
  <si>
    <t>VC4</t>
  </si>
  <si>
    <t>10.7860/JCDR/2018/24685.12025</t>
  </si>
  <si>
    <t>WOS:000444053600101</t>
  </si>
  <si>
    <t>Khwaja, MJ; Shaikh, SAH; Hiware, SD; Daimi, SRH; Badaam, AM; Siddiqui, FB; Bokariya, P; Sharma, N</t>
  </si>
  <si>
    <t>Khwaja, Moizuddin Jawaduddin; Shaikh, Siraj Ahmed Hasham; Hiware, Sanket Dadarao; Daimi, Syed Rehan Hafiz; Badaam, Asim Mohsin; Siddiqui, Faiza Banu; Bokariya, Pradeep; Sharma, Nidhi</t>
  </si>
  <si>
    <t>Morphometric Assessment of Orbit in Human Skull</t>
  </si>
  <si>
    <t>NOV 30</t>
  </si>
  <si>
    <t>10.14260/jemds/2020/796</t>
  </si>
  <si>
    <t>WOS:000596870700005</t>
  </si>
  <si>
    <t>Rathod, YG; Kulkarni, SP; Khairnar, MR; Joshi, PN; Patle, BK; Pagare, JS</t>
  </si>
  <si>
    <t>Rathod, Yogesh G.; Kulkarni, Sunita P.; Khairnar, Mahesh R.; Joshi, Purushottam N.; Patle, Bhaskar K.; Pagare, Jaishree S.</t>
  </si>
  <si>
    <t>Estimation of serum beta-carotene level in patients suffering from oral submucous fibrosis</t>
  </si>
  <si>
    <t>JOURNAL OF EXPERIMENTAL THERAPEUTICS AND ONCOLOGY</t>
  </si>
  <si>
    <t>Bharati Vidyapeeth Deemed University; Mahatma Gandhi Institute of Medical Sciences, Sevagram</t>
  </si>
  <si>
    <t>WOS:000455916200003</t>
  </si>
  <si>
    <t>Mishra, PS; Narang, P; Narang, R; Goswami, B; Mendiratta, DK</t>
  </si>
  <si>
    <t>Mishra, Pranava S.; Narang, Pratibha; Narang, Rahul; Goswami, Bidhan; Mendiratta, Deepak K.</t>
  </si>
  <si>
    <t>Spatio-temporal study of environmental nontuberculous mycobacteria isolated from Wardha district in Central India</t>
  </si>
  <si>
    <t>ANTONIE VAN LEEUWENHOEK INTERNATIONAL JOURNAL OF GENERAL AND MOLECULAR MICROBIOLOGY</t>
  </si>
  <si>
    <t>Mahatma Gandhi Institute of Medical Sciences, Sevagram; Indian Institute of Science Education &amp; Research (IISER) Pune</t>
  </si>
  <si>
    <t>10.1007/s10482-017-0927-2</t>
  </si>
  <si>
    <t>WOS:000419461300007</t>
  </si>
  <si>
    <t>Taksande, A; Jameel, PZ; Pujari, D; Taksande, B; Meshram, R</t>
  </si>
  <si>
    <t>Taksande, Amar; Jameel, Patel Zeeshan; Pujari, Divya; Taksande, Bharati; Meshram, Revat</t>
  </si>
  <si>
    <t>Variation in pulmonary function tests among children with sickle cell anemia: a systematic review and meta-analysis</t>
  </si>
  <si>
    <t>PAN AFRICAN MEDICAL JOURNAL</t>
  </si>
  <si>
    <t>JUN 18</t>
  </si>
  <si>
    <t>10.11604/pamj.2021.39.140.28755</t>
  </si>
  <si>
    <t>WOS:000687309800001</t>
  </si>
  <si>
    <t>Ashworth, D; Sharma, P; Silverio, SA; Khan, S; Kathuria, N; Garg, P; Ghule, M; Shivkumar, VB; Tayade, A; Mehra, S; Shivkumar, PV; Tribe, RM</t>
  </si>
  <si>
    <t>Ashworth, Danielle; Sharma, Pankhuri; Silverio, Sergio A.; Khan, Simi; Kathuria, Nishtha; Garg, Priyanka; Ghule, Mohan; Shivkumar, V. B.; Tayade, Atul; Mehra, Sunil; Shivkumar, Poonam, V; Tribe, Rachel M.</t>
  </si>
  <si>
    <t>Wider PROMISES Study Team</t>
  </si>
  <si>
    <t>The PROMISES study: a mixed methods approach to explore the acceptability of salivary progesterone testing for preterm birth risk among pregnant women and trained frontline healthcare workers in rural India</t>
  </si>
  <si>
    <t>BMJ OPEN</t>
  </si>
  <si>
    <t>University of London; King's College London; Mahatma Gandhi Institute of Medical Sciences, Sevagram; Mahatma Gandhi Institute of Medical Sciences, Sevagram; Mahatma Gandhi Institute of Medical Sciences, Sevagram</t>
  </si>
  <si>
    <t>e040268</t>
  </si>
  <si>
    <t>10.1136/bmjopen-2020-040268</t>
  </si>
  <si>
    <t>WOS:000610242100020</t>
  </si>
  <si>
    <t>Sharma, P; Khan, S; Ghule, M; Shivkumar, VB; Dargan, R; Seed, PT; Sarkar, A; Mehra, S; Shivkumar, PV; Tribe, RM</t>
  </si>
  <si>
    <t>Sharma, Pankhuri; Khan, Simi; Ghule, Mohan; Shivkumar, V. B.; Dargan, Ritu; Seed, Paul T.; Sarkar, Archana; Mehra, Sunil; Shivkumar, Poonam Varma; Tribe, Rachel M.</t>
  </si>
  <si>
    <t>Rationale &amp; design of the PROMISES study: a prospective assessment and validation study of salivary progesterone as a test for preterm birth in pregnant women from rural India</t>
  </si>
  <si>
    <t>REPRODUCTIVE HEALTH</t>
  </si>
  <si>
    <t>Mahatma Gandhi Institute of Medical Sciences, Sevagram; University of London; King's College London; Mahatma Gandhi Institute of Medical Sciences, Sevagram</t>
  </si>
  <si>
    <t>DEC 22</t>
  </si>
  <si>
    <t>10.1186/s12978-018-0657-6</t>
  </si>
  <si>
    <t>WOS:000454262100001</t>
  </si>
  <si>
    <t>Patel, A; Khatib, MN; Kurhe, K; Bhargava, S; Bang, A</t>
  </si>
  <si>
    <t>Patel, Archana; Khatib, Mahalaqua Nazli; Kurhe, Kunal; Bhargava, Savita; Bang, Akash</t>
  </si>
  <si>
    <t>Impact of neonatal resuscitation trainings on neonatal and perinatal mortality: a systematic review and meta-analysis</t>
  </si>
  <si>
    <t>BMJ PAEDIATRICS OPEN</t>
  </si>
  <si>
    <t>Datta Meghe Institute of Medical Sciences - Deemed to be University; Jawaharlal Nehru Medical College Wardha; Datta Meghe Institute of Medical Sciences - Deemed to be University; Jawaharlal Nehru Medical College Wardha; Datta Meghe Institute of Medical Sciences - Deemed to be University; Jawaharlal Nehru Medical College Wardha; Mahatma Gandhi Institute of Medical Sciences, Sevagram</t>
  </si>
  <si>
    <t>e000183</t>
  </si>
  <si>
    <t>10.1136/bmjpo-2017-000183</t>
  </si>
  <si>
    <t>WOS:000641975700013</t>
  </si>
  <si>
    <t>Banait, S; Badole, SM; Jain, J; Thorat, A</t>
  </si>
  <si>
    <t>Banait, Shashank; Badole, Shailesh Mohan; Jain, Jyoti; Thorat, Abasaheb</t>
  </si>
  <si>
    <t>Risk factors for chronic liver disease in population of Central India: a case-control study from rural India</t>
  </si>
  <si>
    <t>EGYPTIAN LIVER JOURNAL</t>
  </si>
  <si>
    <t>JAN 27</t>
  </si>
  <si>
    <t>10.1186/s43066-021-00077-9</t>
  </si>
  <si>
    <t>WOS:000836373300002</t>
  </si>
  <si>
    <t>Patel, A; Bang, A; Kurhe, K; Bhargav, S; Prakash, A; Arramraj, S; Hibberd, PL</t>
  </si>
  <si>
    <t>Patel, Archana; Bang, Akash; Kurhe, Kunal; Bhargav, Savita; Prakash, Amber; Arramraj, Spoorthy; Hibberd, Patricia L.</t>
  </si>
  <si>
    <t>Comparison of perinatal outcomes in facilities before and after Global Network's Helping Babies Breathe Implementation Study in Nagpur, India</t>
  </si>
  <si>
    <t>BMC PREGNANCY AND CHILDBIRTH</t>
  </si>
  <si>
    <t>Mahatma Gandhi Institute of Medical Sciences, Sevagram; Boston University</t>
  </si>
  <si>
    <t>SEP 4</t>
  </si>
  <si>
    <t>10.1186/s12884-019-2480-7</t>
  </si>
  <si>
    <t>WOS:000484459400002</t>
  </si>
  <si>
    <t>Malik, D; Singh, A; Birajdar, MM; Vyas, VJ</t>
  </si>
  <si>
    <t>Malik, Deepika; Singh, Ashok; Birajdar, Manoj M.; Vyas, Virendra J.</t>
  </si>
  <si>
    <t>Feasibility, Tolerance, and Quality of Life for Hypofractionation Versus Conventional Fractionation for Post-mastectomy Radiotherapy in Indian Patients</t>
  </si>
  <si>
    <t>Mahatma Gandhi Institute of Medical Sciences, Sevagram; All India Institute of Medical Sciences (AIIMS) Raipur</t>
  </si>
  <si>
    <t>MAR 25</t>
  </si>
  <si>
    <t>e23497</t>
  </si>
  <si>
    <t>10.7759/cureus.23497</t>
  </si>
  <si>
    <t>WOS:000778792600016</t>
  </si>
  <si>
    <t>Batra, L; Mishra, KK; Sharma, S; Paul, N; Marwale, A</t>
  </si>
  <si>
    <t>Batra, Lalit; Mishra, Khirod K.; Sharma, Sunil; Paul, Neelanjana; Marwale, Arun</t>
  </si>
  <si>
    <t>Psychiatric Evaluation of Victims and Offenders of Sexual Assault in View of Current Laws</t>
  </si>
  <si>
    <t>S130</t>
  </si>
  <si>
    <t>S133</t>
  </si>
  <si>
    <t>10.4103/indianjpsychiatry.indianjpsychiatry_746_21</t>
  </si>
  <si>
    <t>WOS:000782980600016</t>
  </si>
  <si>
    <t>Gedam, SR; Dhabarde, A; Patil, PS; Sharma, A; Kumar, K; Babar, V</t>
  </si>
  <si>
    <t>Gedam, Sachin Ratan; Dhabarde, Ajab; Patil, Pradeep S.; Sharma, Animesh; Kumar, Kanika; Babar, Vijay</t>
  </si>
  <si>
    <t>Psychiatric Comorbidity, Severity of Dependence and Liver Enzymes Dysfunction among Alcohol Dependent Individuals: A Cross-sectional Study from Central Rural India</t>
  </si>
  <si>
    <t>Mahatma Gandhi Institute of Medical Sciences, Sevagram; Mahatma Gandhi Institute of Medical Sciences, Sevagram; Datta Meghe Institute of Medical Sciences - Deemed to be University; Jawaharlal Nehru Medical College Wardha; Datta Meghe Institute of Medical Sciences - Deemed to be University; Jawaharlal Nehru Medical College Wardha</t>
  </si>
  <si>
    <t>VC5</t>
  </si>
  <si>
    <t>10.7860/JCDR/2019/40368.12759</t>
  </si>
  <si>
    <t>WOS:000466721100037</t>
  </si>
  <si>
    <t>Ransing, RS; Patil, S; Pevekar, K; Mishra, K; Patil, B</t>
  </si>
  <si>
    <t>Ransing, Ramdas Sarjerao; Patil, Suvarna; Pevekar, Krishna; Mishra, Kshirod; Patil, Bharat</t>
  </si>
  <si>
    <t>Unrecognized prevalence of macrocytosis among the patients with first episode of psychosis and depression</t>
  </si>
  <si>
    <t>INDIAN JOURNAL OF PSYCHOLOGICAL MEDICINE</t>
  </si>
  <si>
    <t>10.4103/IJPSYM.IJPSYM_139_17</t>
  </si>
  <si>
    <t>WOS:000537442600012</t>
  </si>
  <si>
    <t>Goyal, R; Fidvi, AI; Singh, CV; Gupta, D; Gupta, P</t>
  </si>
  <si>
    <t>Goyal, Richa; Fidvi, Al-Iqyan; Singh, Chandra Veer; Gupta, Deepak; Gupta, Prasheelkumar</t>
  </si>
  <si>
    <t>Single-Stage Tongue Reconstruction in Early Malignant Lesions (T2-T3) with Islanded Nasolabial Flap: Reliable Alternative to Free Radial Artery Forearm Flap in Rural Set Up</t>
  </si>
  <si>
    <t>Datta Meghe Institute of Medical Sciences - Deemed to be University; Jawaharlal Nehru Medical College Wardha; Mahatma Gandhi Institute of Medical Sciences, Sevagram; Datta Meghe Institute of Medical Sciences - Deemed to be University; Jawaharlal Nehru Medical College Wardha; Datta Meghe Institute of Medical Sciences - Deemed to be University; Jawaharlal Nehru Medical College Wardha; Mahatma Gandhi Institute of Medical Sciences, Sevagram</t>
  </si>
  <si>
    <t>10.1007/s12262-020-02530-2</t>
  </si>
  <si>
    <t>JUL 2020</t>
  </si>
  <si>
    <t>WOS:000550623400001</t>
  </si>
  <si>
    <t>Pandya, B; Huda, T; Gupta, D; Mehra, B; Narang, R</t>
  </si>
  <si>
    <t>Pandya, Bharati; Huda, Tanweerul; Gupta, Dilip; Mehra, Bhupendra; Narang, Ravinder</t>
  </si>
  <si>
    <t>Abdominal Wall Hernias: An Epidemiological Profile and Surgical Experience from a Rural Medical College in Central India</t>
  </si>
  <si>
    <t>SURGERY JOURNAL</t>
  </si>
  <si>
    <t>All India Institute of Medical Sciences (AIIMS) Bhopal; Mahatma Gandhi Institute of Medical Sciences, Sevagram</t>
  </si>
  <si>
    <t>e41</t>
  </si>
  <si>
    <t>e46</t>
  </si>
  <si>
    <t>10.1055/s-0040-1722744</t>
  </si>
  <si>
    <t>WOS:000627560800001</t>
  </si>
  <si>
    <t>Rath, SN; Jena, L; Patri, M</t>
  </si>
  <si>
    <t>Rath, Surya Narayan; Jena, Lingaraja; Patri, Manorama</t>
  </si>
  <si>
    <t>Understanding ligands driven mechanism of wild and mutant aryl hydrocarbon receptor in presence of phytochemicals combating Parkinson's disease: an in silico and in vivo study</t>
  </si>
  <si>
    <t>JOURNAL OF BIOMOLECULAR STRUCTURE &amp; DYNAMICS</t>
  </si>
  <si>
    <t>Orissa University of Agriculture &amp; Technology; Ravenshaw University; Mahatma Gandhi Institute of Medical Sciences, Sevagram</t>
  </si>
  <si>
    <t>FEB 11</t>
  </si>
  <si>
    <t>10.1080/07391102.2019.1590240</t>
  </si>
  <si>
    <t>MAR 2019</t>
  </si>
  <si>
    <t>WOS:000465812700001</t>
  </si>
  <si>
    <t>Kulkarni, R; Chauhan, S; Patil, A; Shivkumar, P; Tayade, S; Dohate, N; Patil, A; Deshpande, A; Karnataki, M</t>
  </si>
  <si>
    <t>Kulkarni, Ragini; Chauhan, Sanjay; Patil, Anushree; Shivkumar, Poonam; Tayade, Surekha; Dohate, Namrata; Patil, Archana; Deshpande, Aniruddh; Karnataki, Madhusudan</t>
  </si>
  <si>
    <t>Impact of Training on Awareness and Knowledge of Service Providers About Maternal Near-Miss Events in Maharashtra, India</t>
  </si>
  <si>
    <t>Indian Council of Medical Research (ICMR); ICMR - National Institute for Research in Reproductive Health (NIRRH); Indian Council of Medical Research (ICMR); ICMR - National Institute for Research in Reproductive Health (NIRRH); Mahatma Gandhi Institute of Medical Sciences, Sevagram</t>
  </si>
  <si>
    <t>10.1007/s13224-019-01259-7</t>
  </si>
  <si>
    <t>WOS:000501373600009</t>
  </si>
  <si>
    <t>Chattopadhyay, P; Narang, P; Gaikwad, U; Narang, R; Mendiratta, DK</t>
  </si>
  <si>
    <t>Chattopadhyay, Pinaki; Narang, Pratibha; Gaikwad, Ujjwala; Narang, Rahul; Mendiratta, Deepak Kumar</t>
  </si>
  <si>
    <t>Standardisation and Evaluation of Direct MTT Rifampicin Tube Assay for Sputum against Smear Grading, Volume and Turnaround Time</t>
  </si>
  <si>
    <t>Institute of Post Graduate Medical Education &amp; Research (IPGMER), Kolkata; Mahatma Gandhi Institute of Medical Sciences, Sevagram; Mahatma Gandhi Institute of Medical Sciences, Sevagram; All India Institute of Medical Sciences (AIIMS) Raipur</t>
  </si>
  <si>
    <t>DC5</t>
  </si>
  <si>
    <t>DC9</t>
  </si>
  <si>
    <t>10.7860/JCDR/2019/40287.12774</t>
  </si>
  <si>
    <t>WOS:000466721100030</t>
  </si>
  <si>
    <t>Talukdar, FR; Abramovic, I; Cuenin, C; Carreira, C; Gangane, N; Sincic, N; Herceg, Z</t>
  </si>
  <si>
    <t>Talukdar, Fazlur Rahman; Abramovic, Irena; Cuenin, Cyrille; Carreira, Christine; Gangane, Nitin; Sincic, Nino; Herceg, Zdenko</t>
  </si>
  <si>
    <t>A protocol for good quality genomic DNA isolation from formalin-fixed paraffin-embedded tissues without using commercial kits</t>
  </si>
  <si>
    <t>MOLECULAR BIOLOGY REPORTS</t>
  </si>
  <si>
    <t>World Health Organization; International Agency for Research on Cancer (IARC); University of Zagreb; University of Zagreb; University of Zagreb; Mahatma Gandhi Institute of Medical Sciences, Sevagram</t>
  </si>
  <si>
    <t>10.1007/s11033-022-07394-1</t>
  </si>
  <si>
    <t>APR 2022</t>
  </si>
  <si>
    <t>WOS:000777371800001</t>
  </si>
  <si>
    <t>Nagmoti, MB; Kulgod, SY; Narang, R; Mulla, RG</t>
  </si>
  <si>
    <t>Nagmoti, Mahantesh B.; Kulgod, Shashikant Y.; Narang, Rahul; Mulla, Rubeena G.</t>
  </si>
  <si>
    <t>Diagnosis and management of postlaparotomy wound infection caused by Mycobacterium fortuitum</t>
  </si>
  <si>
    <t>K.L.E. Academy of Higher Education &amp; Research; Jawaharlal Nehru Medical College, Belgaum; Mahatma Gandhi Institute of Medical Sciences, Sevagram</t>
  </si>
  <si>
    <t>10.4103/ijmy.ijmy_93_19</t>
  </si>
  <si>
    <t>WOS:000524754600015</t>
  </si>
  <si>
    <t>Immanuel, C; Ramanathan, A; Balasubramaniyan, M; Khatri, VK; Amdare, NP; Rao, DN; Reddy, MVR; Perumal, K</t>
  </si>
  <si>
    <t>Immanuel, Christiana; Ramanathan, Aparnaa; Balasubramaniyan, Malathi; Khatri, Vishal Kishor; Amdare, Nitin Purushottam; Rao, Donthamsetty Nageswara; Reddy, Maryada Venkata Rami; Perumal, Kaliraj</t>
  </si>
  <si>
    <t>Immunoprophylaxis of multi-antigen peptide (MAP) vaccine for human lymphatic filariasis</t>
  </si>
  <si>
    <t>IMMUNOLOGIC RESEARCH</t>
  </si>
  <si>
    <t>Anna University; Anna University Chennai; Anna University; Anna University Chennai; Mahatma Gandhi Institute of Medical Sciences, Sevagram; All India Institute of Medical Sciences (AIIMS) New Delhi</t>
  </si>
  <si>
    <t>10.1007/s12026-017-8911-5</t>
  </si>
  <si>
    <t>WOS:000401924400017</t>
  </si>
  <si>
    <t>Manupati, K; Yeeravalli, R; Kaushik, K; Singh, D; Mehra, B; Gangane, N; Gupta, A; Goswami, K; Das, A</t>
  </si>
  <si>
    <t>Manupati, Kanakaraju; Yeeravalli, Ragini; Kaushik, Komal; Singh, Digvijay; Mehra, Bhupendra; Gangane, Nitin; Gupta, Anupama; Goswami, Kalyan; Das, Amitava</t>
  </si>
  <si>
    <t>Activation of CD44-Lipoprotein lipase axis in breast cancer stem cells promotes tumorigenesis</t>
  </si>
  <si>
    <t>BIOCHIMICA ET BIOPHYSICA ACTA-MOLECULAR BASIS OF DISEASE</t>
  </si>
  <si>
    <t>Council of Scientific &amp; Industrial Research (CSIR) - India; CSIR - Indian Institute of Chemical Technology (IICT); Academy of Scientific &amp; Innovative Research (AcSIR); Mahatma Gandhi Institute of Medical Sciences, Sevagram; Mahatma Gandhi Institute of Medical Sciences, Sevagram; Mahatma Gandhi Institute of Medical Sciences, Sevagram</t>
  </si>
  <si>
    <t>10.1016/j.bbadis.2021.166228</t>
  </si>
  <si>
    <t>JUL 2021</t>
  </si>
  <si>
    <t>WOS:000697153700012</t>
  </si>
  <si>
    <t>Keshri, VR; Garg, BS</t>
  </si>
  <si>
    <t>Keshri, Vikash Ranjan; Garg, Bishan Swarup</t>
  </si>
  <si>
    <t>Operational Barriers in Providing Comprehensive Emergency Obstetric Care by Task Shifting of Medical Officers in Selected States of India</t>
  </si>
  <si>
    <t>Mahatma Gandhi Institute of Medical Sciences, Sevagram; George Institute for Global Health; University of New South Wales Sydney; University of Sydney</t>
  </si>
  <si>
    <t>10.4103/ijcm.IJCM_563_20</t>
  </si>
  <si>
    <t>WOS:000659026600017</t>
  </si>
  <si>
    <t>Deshmukh, P; Narang, R; Jain, J; Jain, M; Pote, K; Narang, P; Raj, RV; Kumar, P; Vijayachari, P</t>
  </si>
  <si>
    <t>Deshmukh, Pradeep; Narang, Rahul; Jain, Jyoti; Jain, Manish; Pote, Kiran; Narang, Pratibha; Raj, R. Vimal; Kumar, Praveen; Vijayachari, Paluru</t>
  </si>
  <si>
    <t>Leptospirosis in Wardha District, Central India-Analysis of hospital based surveillance data</t>
  </si>
  <si>
    <t>CLINICAL EPIDEMIOLOGY AND GLOBAL HEALTH</t>
  </si>
  <si>
    <t>Mahatma Gandhi Institute of Medical Sciences, Sevagram; Mahatma Gandhi Institute of Medical Sciences, Sevagram; Mahatma Gandhi Institute of Medical Sciences, Sevagram; Mahatma Gandhi Institute of Medical Sciences, Sevagram; Indian Council of Medical Research (ICMR); ICMR - Regional Medical Research Centre, Port Blair (RMRCPB); Indian Council of Medical Research (ICMR); ICMR - National Institute of Malaria Research (NIMR)</t>
  </si>
  <si>
    <t>10.1016/j.cegh.2018.02.005</t>
  </si>
  <si>
    <t>WOS:000458271200017</t>
  </si>
  <si>
    <t>Shah, AK; John, S; Chawla, K; Vankar, GK; Jaiswal, A</t>
  </si>
  <si>
    <t>Shah, Ashish Kumar; John, Sally; Chawla, Khushboo; Vankar, Ganpat K.; Jaiswal, Arpita</t>
  </si>
  <si>
    <t>Assessment of Association between Domestic Violence and Antenatal Depression in Rural Indian Population</t>
  </si>
  <si>
    <t>VC11</t>
  </si>
  <si>
    <t>VC15</t>
  </si>
  <si>
    <t>10.7860/JCDR/2021/49204.15442</t>
  </si>
  <si>
    <t>WOS:000752493100041</t>
  </si>
  <si>
    <t>Mishra, KK; Sahoo, S; John, S; Kar, S</t>
  </si>
  <si>
    <t>Mishra, Kshirod K.; Sahoo, Surjeet; John, Sally; Kar, Samrat</t>
  </si>
  <si>
    <t>GENDER DYSPHORIA IN CULTURAL CONTEXT</t>
  </si>
  <si>
    <t>Mahatma Gandhi Institute of Medical Sciences, Sevagram; Siksha 'O' Anusandhan University; Datta Meghe Institute of Medical Sciences - Deemed to be University; Jawaharlal Nehru Medical College Wardha</t>
  </si>
  <si>
    <t>S394</t>
  </si>
  <si>
    <t>WOS:000456064200090</t>
  </si>
  <si>
    <t>Page, S; Shaik, L; Singh, R; Rathore, SS; Shah, K</t>
  </si>
  <si>
    <t>Page, Shubhashree; Shaik, Likhita; Singh, Romil; Rathore, Sawai Singh; Shah, Kaushal</t>
  </si>
  <si>
    <t>Neuropsychiatric Atypical Manifestation in Wilson's Disease: A Case Report and Literature Review</t>
  </si>
  <si>
    <t>CUREUS</t>
  </si>
  <si>
    <t>Mahatma Gandhi Institute of Medical Sciences, Sevagram; Mayo Clinic</t>
  </si>
  <si>
    <t>JUL 20</t>
  </si>
  <si>
    <t>e9290</t>
  </si>
  <si>
    <t>10.7759/cureus.9290</t>
  </si>
  <si>
    <t>WOS:000550070000003</t>
  </si>
  <si>
    <t>Inhaled budesonide for mild COVID-19. Is there more to it than just airways?</t>
  </si>
  <si>
    <t>ADVANCES IN RESPIRATORY MEDICINE</t>
  </si>
  <si>
    <t>Post Graduate Institute of Medical Education &amp; Research (PGIMER), Chandigarh; Vardhman Mahavir Medical College &amp; Safdarjung Hospital; Vardhman Mahavir Medical College &amp; Safdarjung Hospital; Mahatma Gandhi Institute of Medical Sciences, Sevagram</t>
  </si>
  <si>
    <t>10.5603/ARM.a2021.0082</t>
  </si>
  <si>
    <t>WOS:000715157400018</t>
  </si>
  <si>
    <t>Singh, S; Upadhyaya, S; Deshmukh, P; Dongre, A; Dwivedi, N; Dey, D; Kumar, V</t>
  </si>
  <si>
    <t>Singh, Samiksha; Upadhyaya, Sanjeev; Deshmukh, Pradeep; Dongre, Amol; Dwivedi, Neha; Dey, Deepak; Kumar, Vijay</t>
  </si>
  <si>
    <t>Time motion study using mixed methods to assess service delivery by frontline health workers from South India: methods</t>
  </si>
  <si>
    <t>HUMAN RESOURCES FOR HEALTH</t>
  </si>
  <si>
    <t>Public Health Foundation of India; Mahatma Gandhi Institute of Medical Sciences, Sevagram</t>
  </si>
  <si>
    <t>APR 2</t>
  </si>
  <si>
    <t>10.1186/s12960-018-0279-7</t>
  </si>
  <si>
    <t>WOS:000428884800002</t>
  </si>
  <si>
    <t>Siddiqui, MQ; Choudhary, RK; Thapa, P; Kulkarni, N; Rajpurohit, YS; Misra, HS; Gadewal, N; Kumar, S; Hasan, SK; Varma, AK</t>
  </si>
  <si>
    <t>Siddiqui, Mohd. Quadir; Choudhary, Rajan Kumar; Thapa, Pankaj; Kulkarni, Neha; Rajpurohit, Yogendra S.; Misra, Hari S.; Gadewal, Nikhil; Kumar, Satish; Hasan, Syed K.; Varma, Ashok K.</t>
  </si>
  <si>
    <t>Structural and biophysical properties of h-FANCI ARM repeat protein</t>
  </si>
  <si>
    <t>Tata Memorial Centre (TMC); Advance Centre for Treatment, Research &amp; Education in Cancer (ACTREC); Tata Memorial Hospital; Bhabha Atomic Research Center (BARC); Mahatma Gandhi Institute of Medical Sciences, Sevagram</t>
  </si>
  <si>
    <t>10.1080/07391102.2016.1235514</t>
  </si>
  <si>
    <t>WOS:000418477200004</t>
  </si>
  <si>
    <t>Gupta, P; Shaikh, S; Goyal, R; Gupta, D</t>
  </si>
  <si>
    <t>Gupta, Prasheelkumar; Shaikh, Salman; Goyal, Richa; Gupta, Deepak</t>
  </si>
  <si>
    <t>Extramedullary hematopoiesis presenting with thoracic spinal cord compression in a young adult with thalassemia major: A case report</t>
  </si>
  <si>
    <t>Mahatma Gandhi Institute of Medical Sciences, Sevagram; Tata Memorial Centre (TMC); Tata Memorial Hospital; Mahatma Gandhi Institute of Medical Sciences, Sevagram; Datta Meghe Institute of Medical Sciences - Deemed to be University; Jawaharlal Nehru Medical College Wardha; Mahatma Gandhi Institute of Medical Sciences, Sevagram</t>
  </si>
  <si>
    <t>10.4103/jpn.JPN_183_20</t>
  </si>
  <si>
    <t>WOS:000925892900011</t>
  </si>
  <si>
    <t>Nath, S; Kalita, KN; Baruah, A; Saraf, AS; Mukherjee, D; Singh, PK</t>
  </si>
  <si>
    <t>Nath, Santanu; Kalita, Kamal Narayan; Baruah, Aparajeeta; Saraf, Anantprakash Siddharthkumar; Mukherjee, Diptadhi; Singh, Pankaj Kumar</t>
  </si>
  <si>
    <t>Suicidal ideation in schizophrenia: A cross-sectional study in a tertiary mental hospital in North-East India</t>
  </si>
  <si>
    <t>Banaras Hindu University (BHU); Mahatma Gandhi Institute of Medical Sciences, Sevagram; National Institute of Mental Health &amp; Neurosciences - India</t>
  </si>
  <si>
    <t>10.4103/psychiatry.IndianJPsychiatry_130_19</t>
  </si>
  <si>
    <t>WOS:000641024400010</t>
  </si>
  <si>
    <t>Jankar, JS; Harley, KN; Mohod, KM; Babar, VY</t>
  </si>
  <si>
    <t>Jankar, Jayshri Sadashiv; Harley, Kumud Namdeorao; Mohod, Kanchan Manoharrao; Babar, Vijay Yashwantrao</t>
  </si>
  <si>
    <t>Association of Urinary Albumin with HbA1c Levels in Subjects of Type 2 Diabetes Mellitus in Central India</t>
  </si>
  <si>
    <t>DEC 28</t>
  </si>
  <si>
    <t>10.14260/jemds/2020/859</t>
  </si>
  <si>
    <t>WOS:000605649100005</t>
  </si>
  <si>
    <t>Mahajan, R; Anshu; Gupta, P; Singh, T</t>
  </si>
  <si>
    <t>Mahajan, Rajiv; Anshu; Gupta, Piyush; Singh, Tejinder</t>
  </si>
  <si>
    <t>Practice-based Learning and Improvement (PBLI) in Postgraduate Medical Training: Milestones, Instructional and Assessment strategies</t>
  </si>
  <si>
    <t>Mahatma Gandhi Institute of Medical Sciences, Sevagram; Adesh Institute of Medical Science &amp; Research (AIMSR); University of Delhi; University College of Medical Sciences</t>
  </si>
  <si>
    <t>PII S097475591600042</t>
  </si>
  <si>
    <t>10.1007/s13312-017-1094-2</t>
  </si>
  <si>
    <t>WOS:000400805900011</t>
  </si>
  <si>
    <t>Prasad, BVS; Khatri, V; Yadav, PS; Chandra, MS; Lakshmi, DV; Goswami, K</t>
  </si>
  <si>
    <t>Prasad, B. V. Siva; Khatri, Vishal; Yadav, P. Suresh; Chandra, M. Subhosh; Lakshmi, D. Vijaya; Goswami, Kalyan</t>
  </si>
  <si>
    <t>Immunodiagnostic potential of Wuchereria bancrofti L1 antigen-based filarial immunoglobulin G4 detection assay</t>
  </si>
  <si>
    <t>TRANSACTIONS OF THE ROYAL SOCIETY OF TROPICAL MEDICINE AND HYGIENE</t>
  </si>
  <si>
    <t>Yogi Vemana University; University of Illinois System; University of Illinois Chicago; University of Illinois Rockford; Mahatma Gandhi Institute of Medical Sciences, Sevagram</t>
  </si>
  <si>
    <t>10.1093/trstmh/try110</t>
  </si>
  <si>
    <t>WOS:000462828400007</t>
  </si>
  <si>
    <t>Kelkar, PN; Vankar, GK; Mishra, KK; John, S; Ghogare, AS</t>
  </si>
  <si>
    <t>Kelkar, Parisha Narayan; Vankar, Ganpat K.; Mishra, Kshirod K.; John, Sally; Ghogare, Ajinkya Sureshrao</t>
  </si>
  <si>
    <t>Prevalence of Substance Abuse in Patients with Schizophrenia</t>
  </si>
  <si>
    <t>Datta Meghe Institute of Medical Sciences - Deemed to be University; Jawaharlal Nehru Medical College Wardha; People's College of Medical Sciences &amp; Research Centre; Mahatma Gandhi Institute of Medical Sciences, Sevagram</t>
  </si>
  <si>
    <t>10.7860/JCDR/2020/43287.13577</t>
  </si>
  <si>
    <t>WOS:000520094700036</t>
  </si>
  <si>
    <t>Budhwani, H; Shivkumar, P; Purandare, CN; Cataldo, NA; Desai, S; Bhatt, P; Baswal, D; Bhardwaj, A</t>
  </si>
  <si>
    <t>Budhwani, Henna; Shivkumar, Poonam; Purandare, Chittaranjan Narhari; Cataldo, Nicholas A.; Desai, Sadhana; Bhatt, Prakash; Baswal, Dinesh; Bhardwaj, Ajey</t>
  </si>
  <si>
    <t>Examining the Use of Magnesium Sulfate to Treat Pregnant Women with Preeclampsia and Eclampsia: Results of a Program Assessment of Emergency Obstetric Care (EmOC) Training in India</t>
  </si>
  <si>
    <t>University of Alabama System; University of Alabama Birmingham; Mahatma Gandhi Institute of Medical Sciences, Sevagram</t>
  </si>
  <si>
    <t>10.1007/s13224-017-0964-9</t>
  </si>
  <si>
    <t>WOS:000407965400005</t>
  </si>
  <si>
    <t>Sahu, TK; Pradhan, D; Rao, AR; Jena, L</t>
  </si>
  <si>
    <t>Sahu, Tanmaya Kumar; Pradhan, Dibyabhaba; Rao, Atmakuri Ramakrishna; Jena, Lingaraj</t>
  </si>
  <si>
    <t>In silico site-directed mutagenesis of neutralizing mAb 4C4 and analysis of its interaction with G-H loop of VP1 to explore its therapeutic applications against FMD</t>
  </si>
  <si>
    <t>Indian Council of Agricultural Research (ICAR); ICAR - Indian Agricultural Statistics Research Institute; Indian Council of Medical Research (ICMR); ICMR - National Institute of Pathology (IOP); Indian Council of Medical Research (ICMR); Mahatma Gandhi Institute of Medical Sciences, Sevagram</t>
  </si>
  <si>
    <t>JUL 3</t>
  </si>
  <si>
    <t>10.1080/07391102.2018.1494631</t>
  </si>
  <si>
    <t>WOS:000467846000014</t>
  </si>
  <si>
    <t>Jain, S; Kumar, P; Jain, M; Bathla, M; Joshi, S; Srivastava, S; Singh, M; Sudke, A; Datta, V; Shivkumar, P</t>
  </si>
  <si>
    <t>Jain, Shuchi; Kumar, Pramod; Jain, Manish; Bathla, Megha; Joshi, Shiv; Srivastava, Sushil; Singh, Mahtab; Sudke, Ajit; Datta, Vikram; Shivkumar, Poonam</t>
  </si>
  <si>
    <t>Increasing adherence to plotting e-partograph: a quality improvement project in a rural maternity hospital in India</t>
  </si>
  <si>
    <t>BMJ OPEN QUALITY</t>
  </si>
  <si>
    <t>Mahatma Gandhi Institute of Medical Sciences, Sevagram; Mahatma Gandhi Institute of Medical Sciences, Sevagram; Mahatma Gandhi Institute of Medical Sciences, Sevagram; University of Delhi; University College of Medical Sciences; Lady Hardinge Medical College &amp; Hospital</t>
  </si>
  <si>
    <t>e001404</t>
  </si>
  <si>
    <t>10.1136/bmjoq-2021-001404</t>
  </si>
  <si>
    <t>WOS:000683819000004</t>
  </si>
  <si>
    <t>Manupati, K; Debnath, S; Goswami, K; Bhoj, PS; Chandak, HS; Bahekar, SP; Das, A</t>
  </si>
  <si>
    <t>Manupati, Kanakaraju; Debnath, Sudhan; Goswami, Kalyan; Bhoj, Priyanka S.; Chandak, Hemant S.; Bahekar, Sandeep P.; Das, Amitava</t>
  </si>
  <si>
    <t>Glutathione S-transferase omega 1 inhibition activates JNK-mediated apoptotic response in breast cancer stem cells</t>
  </si>
  <si>
    <t>FEBS JOURNAL</t>
  </si>
  <si>
    <t>Council of Scientific &amp; Industrial Research (CSIR) - India; CSIR - Indian Institute of Chemical Technology (IICT); Academy of Scientific &amp; Innovative Research (AcSIR); Mahatma Gandhi Institute of Medical Sciences, Sevagram</t>
  </si>
  <si>
    <t>10.1111/febs.14813</t>
  </si>
  <si>
    <t>WOS:000470785300011</t>
  </si>
  <si>
    <t>Gudlavalleti, AG; Gilbert, C; Shukla, R; Gajiwala, U; Shukla, A; Murthy, GVS; Batchu, T; Mukpalkar, S; Vidyadhar, MSB; Sheikh, A</t>
  </si>
  <si>
    <t>Gudlavalleti, Anirudh Gaurang; Gilbert, Clare; Shukla, Rajan; Gajiwala, Uday; Shukla, Ajay; Murthy, G. V. S.; Batchu, Tripura; Mukpalkar, Sridivya; Vidyadhar, M. S. Bala; Sheikh, Azhar</t>
  </si>
  <si>
    <t>Establishing peer support groups for diabetic retinopathy in India: Lessons learned and way ahead</t>
  </si>
  <si>
    <t>Public Health Foundation of India; Mahatma Gandhi Institute of Medical Sciences, Sevagram; University of London; London School of Hygiene &amp; Tropical Medicine</t>
  </si>
  <si>
    <t>S70</t>
  </si>
  <si>
    <t>S73</t>
  </si>
  <si>
    <t>10.4103/ijo.IJO_1928_19</t>
  </si>
  <si>
    <t>WOS:000554560800018</t>
  </si>
  <si>
    <t>Kshirsagar, NA; Gogtay, NJ; Garg, BS; Deshmukh, PR; Rajgor, DD; Kadam, VS; Thakur, PA; Gupta, A; Ingole, NS; Lazdins-Helds, JK</t>
  </si>
  <si>
    <t>Kshirsagar, Nilima A.; Gogtay, N. J.; Garg, B. S.; Deshmukh, P. R.; Rajgor, D. D.; Kadam, V. S.; Thakur, P. A.; Gupta, A.; Ingole, N. S.; Lazdins-Helds, J. K.</t>
  </si>
  <si>
    <t>Efficacy and tolerability of treatment with single doses of diethylcarbamazine (DEC) and DEC plus albendazole (ABZ) for three consecutive years in lymphatic filariasis: a field study in India</t>
  </si>
  <si>
    <t>Seth Gordhandas Sunderdas Medical College &amp; King Edward Memorial Hospital; Seth Gordhandas Sunderdas Medical College &amp; King Edward Memorial Hospital; Indian Council of Medical Research (ICMR); ICMR - National Institute for Research in Reproductive Health (NIRRH); Mahatma Gandhi Institute of Medical Sciences, Sevagram; Mahatma Gandhi Institute of Medical Sciences, Sevagram; World Health Organization</t>
  </si>
  <si>
    <t>10.1007/s00436-017-5577-9</t>
  </si>
  <si>
    <t>WOS:000410808100009</t>
  </si>
  <si>
    <t>Tandale, BV; Deshmukh, PS; Narang, R; Qazi, MS; Padmaja, GV; Deshmukh, PR; Raut, AV; Narlawar, UW; Jha, PK; Rajderkar, SS; Tomar, SJ; Bondre, VP; Sapkal, GN; Damle, RG; Khude, P; Talapalliwar, M; Rathod, P; Kumar, KJK</t>
  </si>
  <si>
    <t>Tandale, Babasaheb, V; Deshmukh, Pravin S.; Narang, Rahul; Qazi, Mohiuddin S.; Padmaja, Goteti, V; Deshmukh, Pradeep R.; Raut, Abhishek, V; Narlawar, Uday W.; Jha, Punam Kumari; Rajderkar, Shekhar S.; Tomar, Shilpa J.; Bondre, Vijay P.; Sapkal, Gajanan N.; Damle, Rekha G.; Khude, Poornima; Talapalliwar, Manoj; Rathod, Pragati; Kumar, Kishore K. J.</t>
  </si>
  <si>
    <t>Japanese Encephalitis Epidemiology</t>
  </si>
  <si>
    <t>Coverage of Japanese encephalitis routine vaccination among children in central India</t>
  </si>
  <si>
    <t>JOURNAL OF MEDICAL VIROLOGY</t>
  </si>
  <si>
    <t>Indian Council of Medical Research (ICMR); ICMR - National Institute of Virology (NIV); Mahatma Gandhi Institute of Medical Sciences, Sevagram; Kakatiya Medical College; Indian Council of Medical Research (ICMR); ICMR - National Institute of Virology (NIV); All India Institute of Medical Sciences (AIIMS) Nagpur</t>
  </si>
  <si>
    <t>10.1002/jmv.28155</t>
  </si>
  <si>
    <t>WOS:000861690100001</t>
  </si>
  <si>
    <t>Datta, NR; Jain, BM; Mathi, Z; Datta, S; Johari, S; Singh, AR; Kalbande, P; Kale, P; Shivkumar, V; Bodis, S</t>
  </si>
  <si>
    <t>Datta, Niloy R.; Jain, Bharati M.; Mathi, Zatin; Datta, Sneha; Johari, Satyendra; Singh, Ashok R.; Kalbande, Pallavi; Kale, Pournima; Shivkumar, Vitaladevuni; Bodis, Stephan</t>
  </si>
  <si>
    <t>Hyperthermia: A Potential Game-Changer in the Management of Cancers in Low-Middle-Income Group Countries</t>
  </si>
  <si>
    <t>CANCERS</t>
  </si>
  <si>
    <t>Mahatma Gandhi Institute of Medical Sciences, Sevagram; Food &amp; Agriculture Organization of the United Nations (FAO); International Atomic Energy Agency; Mahatma Gandhi Institute of Medical Sciences, Sevagram; University of Zurich; University Zurich Hospital</t>
  </si>
  <si>
    <t>10.3390/cancers14020315</t>
  </si>
  <si>
    <t>WOS:000756747000001</t>
  </si>
  <si>
    <t>Jain, M; Bang, A; Meshram, P; Gawande, P; Kawhale, K; Kamble, P; Deotale, V; Datta, V; Dhanireddy, R</t>
  </si>
  <si>
    <t>Jain, Manish; Bang, Akash; Meshram, Payal; Gawande, Prachi; Kawhale, Karuna; Kamble, Pushpanjali; Deotale, Vijayshri; Datta, Vikram; Dhanireddy, Ramasubbareddy</t>
  </si>
  <si>
    <t>Institution of an antibiotic stewardship programme for rationalising antibiotic usage: a quality improvement project in the NICU of a public teaching hospital in rural central India</t>
  </si>
  <si>
    <t>Mahatma Gandhi Institute of Medical Sciences, Sevagram; All India Institute of Medical Sciences (AIIMS) Nagpur; Lady Hardinge Medical College &amp; Hospital; University of Tennessee System; University of Tennessee Health Science Center</t>
  </si>
  <si>
    <t>e001456</t>
  </si>
  <si>
    <t>10.1136/bmjoq-2021-001456</t>
  </si>
  <si>
    <t>WOS:000683819000009</t>
  </si>
  <si>
    <t>Gupta, PP; Dhok, AM; Shaikh, ST; Patil, AS; Gupta, D; Jagdhane, NN</t>
  </si>
  <si>
    <t>Gupta, Prasheelkumar Premnarayan; Dhok, Atul Manohar; Shaikh, Salman T.; Patil, Akshay Shrirang; Gupta, Deepak; Jagdhane, Nitin Nandkumar</t>
  </si>
  <si>
    <t>Computed Tomography Evaluation of Craniovertebral Junction in Asymptomatic Central Rural Indian Population</t>
  </si>
  <si>
    <t>Mahatma Gandhi Institute of Medical Sciences, Sevagram; Mahatma Gandhi Institute of Medical Sciences, Sevagram; Tata Memorial Centre (TMC); Tata Memorial Hospital; Datta Meghe Institute of Medical Sciences - Deemed to be University; Jawaharlal Nehru Medical College Wardha; Datta Meghe Institute of Medical Sciences - Deemed to be University; Jawaharlal Nehru Medical College Wardha; Datta Meghe Institute of Medical Sciences - Deemed to be University; Jawaharlal Nehru Medical College Wardha</t>
  </si>
  <si>
    <t>10.1055/s-0040-1712719</t>
  </si>
  <si>
    <t>WOS:000554772000017</t>
  </si>
  <si>
    <t>Singh, S; Gupta, N; Gupta, AM; Chandel, AS; Waghela, S; Saple, P</t>
  </si>
  <si>
    <t>Singh, Sonali; Gupta, Nitin; Gupta, Arpita M.; Chandel, Anurag S.; Waghela, Sneha; Saple, Pallavi</t>
  </si>
  <si>
    <t>Clinical profile and predictors for outcome in children presenting with Guillain-Barre syndrome</t>
  </si>
  <si>
    <t>All India Institute of Medical Sciences (AIIMS) New Delhi; Manipal Academy of Higher Education (MAHE); Kasturba Medical College, Manipal; Tata Memorial Centre (TMC); Tata Memorial Hospital; Mahatma Gandhi Institute of Medical Sciences, Sevagram</t>
  </si>
  <si>
    <t>10.4103/jfmpc.jfmpc_951_20</t>
  </si>
  <si>
    <t>WOS:000648441200040</t>
  </si>
  <si>
    <t>Thuluva, S; Paradkar, V; Gunneri, S; Yerroju, V; Mogulla, RR; Suneetha, PV; Turaga, K; Kyasani, M; Manoharan, SK; Adabala, S; Javvadi, AS; Medigeshi, G; Singh, J; Shaman, H; Binayke, A; Zaheer, A; Awasthi, A; Narang, M; Nanjappa, P; Mahantshetti, N; Garg, BS; Pandey, AK</t>
  </si>
  <si>
    <t>Thuluva, Subhash; Paradkar, Vikram; Gunneri, SubbaReddy; Yerroju, Vijay; Mogulla, Rammohan Reddy; Suneetha, Pothakamuri Venkata; Turaga, Kishore; Kyasani, Mahesh; Manoharan, Senthil Kumar; Adabala, Srikanth; Javvadi, Aditya Sri; Medigeshi, Guruprasad; Singh, Janmejay; Shaman, Heena; Binayke, Akshay; Zaheer, Aymaan; Awasthi, Amit; Narang, Manish; Nanjappa, Pradeep; Mahantshetti, Niranjana; Garg, Bishan Swarup; Pandey, Anil Kumar</t>
  </si>
  <si>
    <t>Safety, tolerability and immunogenicity of Biological E?s CORBEVAXTM vaccine in children and adolescents: A prospective, randomised, double-blind, placebo controlled, phase-2/3 study</t>
  </si>
  <si>
    <t>VACCINE</t>
  </si>
  <si>
    <t>Department of Biotechnology (DBT) India; Translational Health Science &amp; Technology Institute (THSTI); K.L.E. Academy of Higher Education &amp; Research; Mahatma Gandhi Institute of Medical Sciences, Sevagram</t>
  </si>
  <si>
    <t>NOV 22</t>
  </si>
  <si>
    <t>10.1016/j.vaccine.2022.10.045</t>
  </si>
  <si>
    <t>NOV 2022</t>
  </si>
  <si>
    <t>WOS:000890808200015</t>
  </si>
  <si>
    <t>Jakasania, A; Shringarpure, K; Kapadia, D; Sharma, R; Mehta, K; Prajapati, A; Kathirvel, S</t>
  </si>
  <si>
    <t>Jakasania, Arjunkumar; Shringarpure, Kalpita; Kapadia, Dixit; Sharma, Radhika; Mehta, Kedar; Prajapati, Arpit; Kathirvel, Soundappan</t>
  </si>
  <si>
    <t>Side effects--part of the package: a mixed methods approach to study adverse events among patients being programmatically treated for DR-TB in Gujarat, India</t>
  </si>
  <si>
    <t>BMC INFECTIOUS DISEASES</t>
  </si>
  <si>
    <t>Mahatma Gandhi Institute of Medical Sciences, Sevagram; Maharaja Sayajirao University Baroda; Baroda Medical College; B. J. Medical College &amp; Civil Hospital, Ahmedabad; Post Graduate Institute of Medical Education &amp; Research (PGIMER), Chandigarh; Post Graduate Institute of Medical Education &amp; Research (PGIMER), Chandigarh</t>
  </si>
  <si>
    <t>DEC 2</t>
  </si>
  <si>
    <t>10.1186/s12879-020-05660-w</t>
  </si>
  <si>
    <t>WOS:000597938400001</t>
  </si>
  <si>
    <t>Srivastava, S; Datta, V; Garde, R; Singh, M; Sooden, A; Pemde, H; Jain, M; Shivkumar, P; Bang, A; Kumari, P; Makhija, S; Ravi, T; Mehta, S; Garg, BS; Mehta, R</t>
  </si>
  <si>
    <t>Srivastava, Sushil; Datta, Vikram; Garde, Rahul; Singh, Mahtab; Sooden, Ankur; Pemde, Harish; Jain, Manish; Shivkumar, Poonam; Bang, Akash; Kumari, Prabha; Makhija, Sonia; Ravi, Tarun; Mehta, Sumita; Garg, Bishan Singh; Mehta, Rajesh</t>
  </si>
  <si>
    <t>Development of a hub and spoke model for quality improvement in rural and urban healthcare settings in India: a pilot study</t>
  </si>
  <si>
    <t>University of Delhi; University College of Medical Sciences; Lady Hardinge Medical College &amp; Hospital; Lady Hardinge Medical College &amp; Hospital; Mahatma Gandhi Institute of Medical Sciences, Sevagram; Mahatma Gandhi Institute of Medical Sciences, Sevagram; Mahatma Gandhi Institute of Medical Sciences, Sevagram</t>
  </si>
  <si>
    <t>e000908</t>
  </si>
  <si>
    <t>10.1136/bmjoq-2019-000908</t>
  </si>
  <si>
    <t>WOS:000672549900016</t>
  </si>
  <si>
    <t>Kochhar, A; Khan, NS; Deval, R; Pradhan, D; Jena, L; Bhuyan, R; Sahu, TK; Jain, AK</t>
  </si>
  <si>
    <t>Kochhar, Aishwarya; Khan, Noor Saba; Deval, Ravi; Pradhan, Dibyabhaba; Jena, Lingaraja; Bhuyan, Rajabrata; Sahu, Tanmaya Kumar; Jain, Arun Kumar</t>
  </si>
  <si>
    <t>Protein-protein interaction and in silico mutagenesis studies on IL17A and its peptide inhibitor</t>
  </si>
  <si>
    <t>3 BIOTECH</t>
  </si>
  <si>
    <t>Indian Council of Medical Research (ICMR); ICMR - National Institute of Pathology (IOP); Invertis University; Banasthali Vidyapith; Mahatma Gandhi Institute of Medical Sciences, Sevagram; Indian Council of Agricultural Research (ICAR); ICAR - Indian Agricultural Statistics Research Institute</t>
  </si>
  <si>
    <t>10.1007/s13205-021-02856-y</t>
  </si>
  <si>
    <t>WOS:000761703100003</t>
  </si>
  <si>
    <t>Madhumathi, J; Prince, PR; Rao, DN; Karande, AA; Reddy, MVR; Kaliraj, P</t>
  </si>
  <si>
    <t>Madhumathi, J.; Prince, P. R.; Rao, D. N.; Karande, A. A.; Reddy, M. V. R.; Kaliraj, P.</t>
  </si>
  <si>
    <t>Epitope mapping of Brugia malayi ALT-2 and the development of a multi-epitope vaccine for lymphatic filariasis</t>
  </si>
  <si>
    <t>Indian Institute of Technology System (IIT System); Indian Institute of Technology (IIT) - Madras; Anna University; Anna University Chennai; All India Institute of Medical Sciences (AIIMS) New Delhi; Mahatma Gandhi Institute of Medical Sciences, Sevagram; Indian Institute of Science (IISC) - Bangalore</t>
  </si>
  <si>
    <t>10.1017/S0022149X16000055</t>
  </si>
  <si>
    <t>WOS:000393875200006</t>
  </si>
  <si>
    <t>Chaudhari, SP; Kalorey, DR; Awandkar, SP; Kurkure, NV; Narang, R; Kashyap, RS; Rahi, M; Barbuddhe, SB</t>
  </si>
  <si>
    <t>Chaudhari, Sandeep P.; Kalorey, Dewanand R.; Awandkar, Sudhakar P.; Kurkure, Nitin, V; Narang, Rahul; Kashyap, Rajpal S.; Rahi, Manju; Barbuddhe, Sukhadeo B.</t>
  </si>
  <si>
    <t>Journey towards National Institute of One Health in India</t>
  </si>
  <si>
    <t>Maharashtra Animal &amp; Fishery Sciences University; Nagpur Veterinary College; Mahatma Gandhi Institute of Medical Sciences, Sevagram; Indian Council of Medical Research (ICMR); Indian Council of Agricultural Research (ICAR); ICAR - National Research Centre on Meat</t>
  </si>
  <si>
    <t>10.4103/ijmr.IJMR_636_21</t>
  </si>
  <si>
    <t>WOS:000645936600012</t>
  </si>
  <si>
    <t>Posever, N; Sipahi, S; Shivkumar, PV; Burke, TF</t>
  </si>
  <si>
    <t>Posever, Natalie; Sipahi, Sevgi; Shivkumar, Poonam Varma; Burke, Thomas F.</t>
  </si>
  <si>
    <t>Every Second Matters - uterine balloon tamponade implementation across ten medical colleges in Maharashtra and Madhya Pradesh in India: A qualitative study</t>
  </si>
  <si>
    <t>INTERNATIONAL JOURNAL OF GYNECOLOGY &amp; OBSTETRICS</t>
  </si>
  <si>
    <t>Harvard University; Harvard Medical School; Harvard University; Beth Israel Deaconess Medical Center; Harvard University; Massachusetts General Hospital; Mahatma Gandhi Institute of Medical Sciences, Sevagram; Harvard University; Harvard T.H. Chan School of Public Health</t>
  </si>
  <si>
    <t>10.1002/ijgo.14178</t>
  </si>
  <si>
    <t>MAR 2022</t>
  </si>
  <si>
    <t>WOS:000773526300001</t>
  </si>
  <si>
    <t>Kuehne, F; Kalkman, L; Joshi, S; Tun, W; Azeem, N; Buowari, DY; Amugo, C; Kallestrup, P; Kraef, C</t>
  </si>
  <si>
    <t>Kuehne, Flora; Kalkman, Laura; Joshi, Shiv; Tun, Wunna; Azeem, Nishwa; Buowari, Dabota Yvonne; Amugo, Chioma; Kallestrup, Per; Kraef, Christian</t>
  </si>
  <si>
    <t>Healthcare Provider Advocacy for Primary Health Care Strengthening: A Call for Action</t>
  </si>
  <si>
    <t>JOURNAL OF PRIMARY CARE AND COMMUNITY HEALTH</t>
  </si>
  <si>
    <t>University of Munich; Medical Center Leeuwarden; Mahatma Gandhi Institute of Medical Sciences, Sevagram; Aarhus University; Rigshospitalet; University of Copenhagen</t>
  </si>
  <si>
    <t>10.1177/21501319221078379</t>
  </si>
  <si>
    <t>WOS:000772304900001</t>
  </si>
  <si>
    <t>Tandale, BV; Bondre, VP; Sapkal, GN; Gopalkrishna, V; Gurav, YK; Rao, RK; Qazi, MS; Narang, R; Guduru, VK; Niswade, AK; Jain, M</t>
  </si>
  <si>
    <t>Tandale, Babasaheb, V; Bondre, Vijay P.; Sapkal, Gajanan N.; Gopalkrishna, Varanasi; Gurav, Yogesh K.; Rao, R. Kondal; Qazi, Mohiuddin S.; Narang, Rahul; Guduru, Vijay Kumar; Niswade, Abhimanyu K.; Jain, Manish</t>
  </si>
  <si>
    <t>Pediat Viral Encephalitis Study Gr</t>
  </si>
  <si>
    <t>Childhood encephalitis hospitalizations associated with virus agents in medium-endemic states in India</t>
  </si>
  <si>
    <t>JOURNAL OF CLINICAL VIROLOGY</t>
  </si>
  <si>
    <t>Indian Council of Medical Research (ICMR); ICMR - National Institute of Virology (NIV); Kakatiya Medical College; Mahatma Gandhi Institute of Medical Sciences, Sevagram; Datta Meghe Institute of Medical Sciences - Deemed to be University</t>
  </si>
  <si>
    <t>10.1016/j.jcv.2021.104970</t>
  </si>
  <si>
    <t>SEP 2021</t>
  </si>
  <si>
    <t>WOS:000703122900004</t>
  </si>
  <si>
    <t>Khatri, V; Amdare, N; Chauhan, N; Togre, N; Reddy, MV; Hoti, SL; Kalyanasundaram, R</t>
  </si>
  <si>
    <t>Khatri, Vishal; Amdare, Nitin; Chauhan, Nikhil; Togre, Namdev; Reddy, Maryada V.; Hoti, Subhash L.; Kalyanasundaram, Ramaswamy</t>
  </si>
  <si>
    <t>Epidemiological screening and xenomonitoring for human lymphatic filariasis infection in select districts in the states of Maharashtra and Karnataka, India</t>
  </si>
  <si>
    <t>University of Illinois System; University of Illinois Chicago; University of Illinois Rockford; Montefiore Medical Center; Yeshiva University; Albert Einstein College of Medicine; Mahatma Gandhi Institute of Medical Sciences, Sevagram; Indian Council of Medical Research (ICMR); ICMR - National Institute of Traditional Medicine (NITM)</t>
  </si>
  <si>
    <t>10.1007/s00436-019-06205-0</t>
  </si>
  <si>
    <t>WOS:000460474600033</t>
  </si>
  <si>
    <t>Velayutham, B; Chadha, VK; Singla, N; Narang, P; Rao, VG; Nair, S; Ramalingam, S; Sivaramakrishnan, GN; Joseph, B; Selvaraju, S; Shanmugam, S; Narang, R; Pachikkaran, P; Bhat, J; Ponnuraja, C; Bhalla, BB; Shivashankara, BA; Sebastian, G; Yadav, R; Sharma, RK; Sarin, R; Myneedu, VP; Singla, R; Khayyam, K; Mrithunjayan, SK; Jayasankar, SP; Sanker, P; Viswanathan, K; Viswambharan, R; Mathuria, K; Bhalla, M; Singh, N; Tumane, KB; Dawale, A; Tiwari, CP; Bansod, R; Jayabal, L; Murali, L; Khaparde, SD; Rao, R; Jawahar, MS; Natrajan, M</t>
  </si>
  <si>
    <t>Velayutham, Banurekha; Chadha, Vineet Kumar; Singla, Neeta; Narang, Pratibha; Rao, Vikas Gangadhar; Nair, Sanjeev; Ramalingam, Srinivasan; Sivaramakrishnan, Gomathi Narayanan; Joseph, Bency; Selvaraju, Sriram; Shanmugam, Shivakumar; Narang, Rahul; Pachikkaran, Praseeja; Bhat, Jyothi; Ponnuraja, Chinnaiyan; Bhalla, Bhoomika Bajaj; Shivashankara, Bhadravathi Amarnath; Sebastian, George; Yadav, Rajiv; Sharma, Ravendra Kumar; Sarin, Rohit; Myneedu, Vithal Prasad; Singla, Rupak; Khayyam, Khalidumer; Mrithunjayan, Sunil Kumar; Jayasankar, Subramonia Pillai; Sanker, Praveen; Viswanathan, Krishnaveni; Viswambharan, Rajeevan; Mathuria, Kapil; Bhalla, Manpreet; Singh, Nitu; Tumane, Kondeshvar Balaji; Dawale, Ajay; Tiwari, Chandra Prakash; Bansod, Radhelal; Jayabal, Lavanya; Murali, Lakshmi; Khaparde, Sunil D.; Rao, Raghuram; Jawahar, Mohideen S.; Natrajan, Mohan</t>
  </si>
  <si>
    <t>Recurrence of tuberculosis among newly diagnosed sputum positive pulmonary tuberculosis patients treated under the Revised National Tuberculosis Control Programme, India: A multi-centric prospective study</t>
  </si>
  <si>
    <t>Indian Council of Medical Research (ICMR); ICMR - National Institute for Research in Tuberculosis (NIRT); Mahatma Gandhi Institute of Medical Sciences, Sevagram; Indian Council of Medical Research (ICMR)</t>
  </si>
  <si>
    <t>JUL 6</t>
  </si>
  <si>
    <t>e0200150</t>
  </si>
  <si>
    <t>10.1371/journal.pone.0200150</t>
  </si>
  <si>
    <t>WOS:000437809500066</t>
  </si>
  <si>
    <t>Behere, PB; Verma, K; Nagdive, AB; Mansharamani, H; Behere, AP; Yadav, R; Fernandes, R</t>
  </si>
  <si>
    <t>Behere, Prakash B.; Verma, Kiran; Nagdive, Amit B.; Mansharamani, Himanshu; Behere, Aniruddh P.; Yadav, Richa; Fernandes, Rouchelle</t>
  </si>
  <si>
    <t>Is Marriage Solution for Persons with Schizophrenia?</t>
  </si>
  <si>
    <t>MEDICAL SCIENCE</t>
  </si>
  <si>
    <t>Datta Meghe Institute of Medical Sciences - Deemed to be University; Jawaharlal Nehru Medical College Wardha; Datta Meghe Institute of Medical Sciences - Deemed to be University; TERI University; Mahatma Gandhi Institute of Medical Sciences, Sevagram; Datta Meghe Institute of Medical Sciences - Deemed to be University; Jawaharlal Nehru Medical College Wardha; Michigan State University; Michigan State University College of Human Medicine; Datta Meghe Institute of Medical Sciences - Deemed to be University; University of Oklahoma System; University of Oklahoma Health Sciences Center</t>
  </si>
  <si>
    <t>WOS:000551058900118</t>
  </si>
  <si>
    <t>Pragasam, AK; Veeraraghavan, B; Anandan, S; Narasiman, V; Sistla, S; Kapil, A; Mathur, P; Ray, P; Wattal, C; Bhattacharya, S; Deotale, V; Subramani, K; Peter, JV; Hariharan, TD; Ramya, I; Iniyan, S; Walia, K; Ohri, VC</t>
  </si>
  <si>
    <t>Pragasam, Agila Kumari; Veeraraghavan, Balaji; Anandan, Shalini; Narasiman, Vignesh; Sistla, Sujatha; Kapil, Arti; Mathur, Purva; Ray, Pallab; Wattal, Chand; Bhattacharya, Sanjay; Deotale, Vijayashri; Subramani, K.; Peter, J., V; Hariharan, T. D.; Ramya, I; Iniyan, S.; Walia, Kamini; Ohri, V. C.</t>
  </si>
  <si>
    <t>Dominance of International High-Risk Clones in Carbapenemase-Producing Pseudomonas aeruginosa: Multicentric Molecular Epidemiology Report from India</t>
  </si>
  <si>
    <t>Christian Medical College &amp; Hospital (CMCH) Vellore; Christian Medical College &amp; Hospital (CMCH) Vellore; Christian Medical College &amp; Hospital (CMCH) Vellore; Christian Medical College &amp; Hospital (CMCH) Vellore; Christian Medical College &amp; Hospital (CMCH) Vellore; Jawaharlal Institute of Postgraduate Medical Education &amp; Research; All India Institute of Medical Sciences (AIIMS) New Delhi; Indian Council of Medical Research (ICMR); Post Graduate Institute of Medical Education &amp; Research (PGIMER), Chandigarh; Mahatma Gandhi Institute of Medical Sciences, Sevagram</t>
  </si>
  <si>
    <t>PMID 30429385</t>
  </si>
  <si>
    <t>10.4103/ijmm.IJMM_18_294</t>
  </si>
  <si>
    <t>WOS:000450218100006</t>
  </si>
  <si>
    <t>Ahmad, M; Verma, H; Deshpande, J; Kunwar, A; Bavdekar, A; Mahantashetti, NS; Krishnamurthy, B; Jain, M; Mathew, MA; Pawar, SD; Sharma, DK; Sethi, R; Visalakshi, J; Mohanty, L; Bahl, S; Haldar, P; Sutter, RW</t>
  </si>
  <si>
    <t>Ahmad, Mohammad; Verma, Harish; Deshpande, Jagadish; Kunwar, Abhishek; Bavdekar, Ashish; Mahantashetti, Niranjana S.; Krishnamurthy, Balasundaram; Jain, Manish; Mathew, Mannancheril A.; Pawar, Shailesh D.; Sharma, Deepa K.; Sethi, Raman; Visalakshi, Jayaseelan; Mohanty, Lalitendu; Bahl, Sunil; Haldar, Pradeep; Sutter, Roland W.</t>
  </si>
  <si>
    <t>Immunogenicity of Fractional Dose Inactivated Poliovirus Vaccine in India</t>
  </si>
  <si>
    <t>JOURNAL OF THE PEDIATRIC INFECTIOUS DISEASES SOCIETY</t>
  </si>
  <si>
    <t>World Health Organization; World Health Organization; Indian Council of Medical Research (ICMR); ICMR - National Institute of Virology (NIV); K.L.E. Academy of Higher Education &amp; Research; Mahatma Gandhi Institute of Medical Sciences, Sevagram; World Health Organization</t>
  </si>
  <si>
    <t>FEB 23</t>
  </si>
  <si>
    <t>10.1093/jpids/piab091</t>
  </si>
  <si>
    <t>WOS:000759757600005</t>
  </si>
  <si>
    <t>Shanmugasundaram, D; Awasthi, S; Dwibedi, B; Geetha, S; Jain, M; Malik, S; Patel, B; Singh, H; Tripathi, S; Viswanathan, R; Agarwal, A; Bonu, R; Jain, S; Jena, SK; Priyasree, J; Pushpalatha, K; Ali, S; Biswas, D; Jain, A; Narang, R; Madhuri, S; George, S; Kaduskar, O; Kiruthika, G; Sabarinathan, R; Sapakal, G; Gupta, N; Murhekar, MV</t>
  </si>
  <si>
    <t>Shanmugasundaram, Devika; Awasthi, Shally; Dwibedi, Bhagirathi; Geetha, S.; Jain, Manish; Malik, Shikha; Patel, Bhupeshwari; Singh, Himabindu; Tripathi, Shalini; Viswanathan, Rajlakshmi; Agarwal, Anjoo; Bonu, Rajeswari; Jain, Shuchi; Jena, Saubhagya Kumar; Priyasree, J.; Pushpalatha, K.; Ali, Syed; Biswas, Debasis; Jain, Amita; Narang, Rahul; Madhuri, Sudha; George, Suji; Kaduskar, Ojas; Kiruthika, G.; Sabarinathan, R.; Sapakal, Gajanan; Gupta, Nivedita; Murhekar, Manoj V.</t>
  </si>
  <si>
    <t>Burden of congenital rubella syndrome (CRS) in India based on data from cross-sectional serosurveys, 2017 and 2019-20</t>
  </si>
  <si>
    <t>PLOS NEGLECTED TROPICAL DISEASES</t>
  </si>
  <si>
    <t>Indian Council of Medical Research (ICMR); ICMR - National Institute of Epidemiology (NIE); King George's Medical University; All India Institute of Medical Sciences (AIIMS) Bhubaneswar; Mahatma Gandhi Institute of Medical Sciences, Sevagram; All India Institute of Medical Sciences (AIIMS) Bhopal; Indian Council of Medical Research (ICMR); ICMR - National Institute of Virology (NIV); Indian Council of Medical Research (ICMR)</t>
  </si>
  <si>
    <t>e0009608</t>
  </si>
  <si>
    <t>10.1371/journal.pntd.0009608</t>
  </si>
  <si>
    <t>WOS:000677746200001</t>
  </si>
  <si>
    <t>Behere, P; Rathod, M; Chowdhury, D; Nagdive, A; Behere, AP; Yadav, R; Fernandes, R</t>
  </si>
  <si>
    <t>Behere, Prakash; Rathod, Mangesh; Chowdhury, Debolina; Nagdive, Amit; Behere, Aniruddh Prakash; Yadav, Richa; Fernandes, Rouchelle</t>
  </si>
  <si>
    <t>Variability in Insight Before and After Treatment in Patients with Schizophrenia</t>
  </si>
  <si>
    <t>Datta Meghe Institute of Medical Sciences - Deemed to be University; Jawaharlal Nehru Medical College Wardha; Datta Meghe Institute of Medical Sciences - Deemed to be University; TERI University; Mahatma Gandhi Institute of Medical Sciences, Sevagram; Datta Meghe Institute of Medical Sciences - Deemed to be University; Jawaharlal Nehru Medical College Wardha; University of Oklahoma System; University of Oklahoma Health Sciences Center</t>
  </si>
  <si>
    <t>VC01</t>
  </si>
  <si>
    <t>VC04</t>
  </si>
  <si>
    <t>10.7860/JCDR/2020/45406.14344</t>
  </si>
  <si>
    <t>WOS:000600049700021</t>
  </si>
  <si>
    <t>Burke, TF; Shivkumar, PV; Priyadarshani, P; Garg, L; Conde-Agudelo, A; Guha, M</t>
  </si>
  <si>
    <t>Burke, Thomas F.; Shivkumar, Poonam, V; Priyadarshani, Preeti; Garg, Lorraine; Conde-Agudelo, Agustin; Guha, Moytrayee</t>
  </si>
  <si>
    <t>Impact of the introduction of a low-cost uterine balloon tamponade (ESM-UBT) device for managing severe postpartum hemorrhage in India: A comparative before-and-after study</t>
  </si>
  <si>
    <t>Harvard University; Massachusetts General Hospital; Harvard University; Harvard Medical School; Harvard University; Harvard T.H. Chan School of Public Health; Mahatma Gandhi Institute of Medical Sciences, Sevagram; National Institutes of Health (NIH) - USA; NIH Eunice Kennedy Shriver National Institute of Child Health &amp; Human Development (NICHD); Brown University</t>
  </si>
  <si>
    <t>10.1002/ijgo.14156</t>
  </si>
  <si>
    <t>WOS:000769379700001</t>
  </si>
  <si>
    <t>Raut, A; Mustafayev, R; Srinivasan, R; Chary, A; Ertem, I; Grazioso, MD; Gupta, S; Krishnamurthy, V; Lu, CL; Maliye, C; Miller, AC; Wagenaar, BH; Rohloff, P</t>
  </si>
  <si>
    <t>Raut, Abhishek; Mustafayev, Revan; Srinivasan, Roopa; Chary, Anita; Ertem, Ilgi; Grazioso, Maria del Pilar; Gupta, Subodh; Krishnamurthy, Vibha; Lu, Chunling; Maliye, Chetna; Miller, Ann C.; Wagenaar, Bradley H.; Rohloff, Peter</t>
  </si>
  <si>
    <t>Hybrid type 1 effectiveness/implementation trial of the international Guide for Monitoring Child Development: protocol for a cluster-randomised controlled trial</t>
  </si>
  <si>
    <t>Mahatma Gandhi Institute of Medical Sciences, Sevagram; Ankara University; Harvard University; Brigham &amp; Women's Hospital; Harvard University; Harvard Medical School; Harvard University; Harvard Medical School; University of Washington; University of Washington Seattle; University of Washington; University of Washington Seattle</t>
  </si>
  <si>
    <t>e001254</t>
  </si>
  <si>
    <t>10.1136/bmjpo-2021-001254</t>
  </si>
  <si>
    <t>WOS:000703229400001</t>
  </si>
  <si>
    <t>Joseph, A; Kadri, AM; Krishnan, A; Garg, BS; Ahmed, FU; Kumar, P; Kumar, R; Srivastava, RK; Srivastava, VK</t>
  </si>
  <si>
    <t>Joseph, Abraham; Kadri, A. M.; Krishnan, Anand; Garg, Bishan Swarup; Ahmed, F. U.; Kumar, Pradeep; Kumar, Rajesh; Srivastava, Ratan K.; Srivastava, V. K.</t>
  </si>
  <si>
    <t>IAPSM Declaration 2018: Definition, Role, Scope of Community Medicine and Functions of Community Medicine Specialists</t>
  </si>
  <si>
    <t>Christian Medical College &amp; Hospital (CMCH) Vellore; All India Institute of Medical Sciences (AIIMS) New Delhi; Mahatma Gandhi Institute of Medical Sciences, Sevagram; North Eastern Indira Gandhi Regional Institute of Health &amp; Medical Sciences (NEIGRIHMS); Post Graduate Institute of Medical Education &amp; Research (PGIMER), Chandigarh; Banaras Hindu University (BHU); King George's Medical University</t>
  </si>
  <si>
    <t>10.4103/ijcm.IJCM_115_18</t>
  </si>
  <si>
    <t>WOS:000443866300013</t>
  </si>
  <si>
    <t>Joshi, R; Agrawal, T; Fathima, F; Thammattoor, U; Thomas, T; Misquith, D; Kalantri, S; Chidambaram, N; Raj, T; Singamani, A; Hegde, S; Xavier, D; Devereaux, PJ; Pais, P; Gupta, R; Yusuf, S</t>
  </si>
  <si>
    <t>Joshi, Rajnish; Agrawal, Twinkle; Fathima, Farah; Thammattoor, Usha; Thomas, Tinku; Misquith, Dominic; Kalantri, Shriprakash; Chidambaram, Natesan; Raj, Tony; Singamani, Alben; Hegde, Shailendra; Xavier, Denis; Devereaux, P. J.; Pais, Prem; Gupta, Rajeev; Yusuf, Salim</t>
  </si>
  <si>
    <t>Cardiovascular risk factor reduction by community health workers in rural India: A cluster randomized trial</t>
  </si>
  <si>
    <t>AMERICAN HEART JOURNAL</t>
  </si>
  <si>
    <t>All India Institute of Medical Sciences (AIIMS) Bhopal; St. John's National Academy of Health Sciences; St. John's Medical College; St. John's National Academy of Health Sciences; St. John's Medical College; St. John's National Academy of Health Sciences; St. John's Medical College; Mahatma Gandhi Institute of Medical Sciences, Sevagram; SRM Institute of Science &amp; Technology Chennai; McMaster University; Population Health Research Institute; Eternal Heart Care Centre &amp; Research Institute</t>
  </si>
  <si>
    <t>10.1016/j.ahj.2019.06.007</t>
  </si>
  <si>
    <t>WOS:000495878000002</t>
  </si>
  <si>
    <t>Vijayakumar, S; Anandan, S; Prabaa, MSD; Kanthan, K; Vijayabaskar, S; Kapil, A; Ray, P; Sistla, S; Bhattacharya, S; Wattal, C; Thirunarayan; Deotale, V; Mathur, P; Walia, K; Ohri, VC; Veeraraghavan, B</t>
  </si>
  <si>
    <t>Vijayakumar, Saranya; Anandan, Shalini; Prabaa, M. S. Dhiviya; Kanthan, Kalaiyasi; Vijayabaskar, Sumitha; Kapil, Arti; Ray, Pallab; Sistla, Sujatha; Bhattacharya, Sanjay; Wattal, Chand; Thirunarayan; Deotale, Vijayshri; Mathur, Purva; Walia, Kamini; Ohri, Vinod C.; Veeraraghavan, Balaji</t>
  </si>
  <si>
    <t>Insertion sequences and sequence types profile of clinical isolates of carbapenem-resistant A. baumannii collected across India over four year period</t>
  </si>
  <si>
    <t>JOURNAL OF INFECTION AND PUBLIC HEALTH</t>
  </si>
  <si>
    <t>Christian Medical College &amp; Hospital (CMCH) Vellore; All India Institute of Medical Sciences (AIIMS) New Delhi; Post Graduate Institute of Medical Education &amp; Research (PGIMER), Chandigarh; Jawaharlal Institute of Postgraduate Medical Education &amp; Research; Mahatma Gandhi Institute of Medical Sciences, Sevagram; All India Institute of Medical Sciences (AIIMS) New Delhi; Jai Prakash Narayan Apex Trauma Center; Indian Council of Medical Research (ICMR)</t>
  </si>
  <si>
    <t>10.1016/j.jiph.2019.11.018</t>
  </si>
  <si>
    <t>WOS:000546054800023</t>
  </si>
  <si>
    <t>Rasaily, R; Saxena, NC; Pandey, S; Garg, BS; Swain, S; Iyengar, SD; Das, V; Sinha, S; Gupta, S; Sinha, A; Kumar, S; Pandey, A; Pandey, RM; Sachdev, HS; Sankar, MJ; Ramji, S; Paul, VK; Bang, AT</t>
  </si>
  <si>
    <t>Rasaily, Reeta; Saxena, N. C.; Pandey, Sushma; Garg, Bishan S.; Swain, Saraswati; Iyengar, Sharad D.; Das, Vinita; Sinha, Sheela; Gupta, Subodh; Sinha, Anju; Kumar, Shiv; Pandey, Arvind; Pandey, Ravindra Mohan; Sachdev, Harshpal Singh; Sankar, Mari Jeeva; Ramji, Siddarth; Paul, Vinod K.; Bang, Abhay T.</t>
  </si>
  <si>
    <t>ICMR-HBMYI Study Grp</t>
  </si>
  <si>
    <t>Effect of home-based newborn care on neonatal and infant mortality: a cluster randomised trial in India</t>
  </si>
  <si>
    <t>BMJ GLOBAL HEALTH</t>
  </si>
  <si>
    <t>Indian Council of Medical Research (ICMR); Mahatma Gandhi Institute of Medical Sciences, Sevagram; King George's Medical University; Indian Council of Medical Research (ICMR); ICMR - National Institute of Medical Statistics (NIMS); All India Institute of Medical Sciences (AIIMS) New Delhi; Maulana Azad Medical College</t>
  </si>
  <si>
    <t>e000680</t>
  </si>
  <si>
    <t>10.1136/bmjgh-2017-000680</t>
  </si>
  <si>
    <t>WOS:000576651800003</t>
  </si>
  <si>
    <t>Kulkarni, PS; Desai, S; Tewari, T; Kawade, A; Goyal, N; Garg, BS; Kumar, D; Kanungo, S; Kamat, V; Kang, G; Bavdekar, A; Babji, S; Juvekar, S; Manna, B; Dutta, S; Angurana, R; Dewan, D; Dharmadhikari, A; Zade, JK; Dhere, RM; Fix, A; Power, M; Uprety, V; Parulekar, V; Cho, I; Chandola, TR; Kedia, VK; Raut, A; Flores, J</t>
  </si>
  <si>
    <t>Kulkarni, Prasad S.; Desai, Sajjad; Tewari, Tushar; Kawade, Anand; Goyal, Nidhi; Garg, Bishan Swarup; Kumar, Dinesh; Kanungo, Suman; Kamat, Veena; Kang, Gagandeep; Bavdekar, Ashish; Babji, Sudhir; Juvekar, Sanjay; Manna, Byomkesh; Dutta, Shanta; Angurana, Rama; Dewan, Deepika; Dharmadhikari, Abhijeet; Zade, Jagdish K.; Dhere, Rajeev M.; Fix, Alan; Power, Maureen; Uprety, Vidyasagar; Parulekar, Varsha; Cho, Iksung; Chandola, Temsunaro R.; Kedia, Vikash K.; Raut, Abhishek; Flores, Jorge</t>
  </si>
  <si>
    <t>SII Brv-Pv Author Grp</t>
  </si>
  <si>
    <t>A randomized Phase III clinical trial to assess the efficacy of a bovine-human reassortant pentavalent rotavirus vaccine in Indian infants</t>
  </si>
  <si>
    <t>Serum Institute of India; Mahatma Gandhi Institute of Medical Sciences, Sevagram; Indian Council of Medical Research (ICMR); ICMR - National Institute of Cholera &amp; Enteric Diseases (NICED); Manipal Academy of Higher Education (MAHE); Kasturba Medical College, Manipal; Christian Medical College &amp; Hospital (CMCH) Vellore</t>
  </si>
  <si>
    <t>OCT 27</t>
  </si>
  <si>
    <t>10.1016/j.vaccine.2017.09.014</t>
  </si>
  <si>
    <t>WOS:000413883400026</t>
  </si>
  <si>
    <t>Kawade, A; Babji, S; Kamath, V; Raut, A; Kumar, CM; Kundu, R; Venkatramanan, P; Lalwani, SK; Bavdekar, A; Juvekar, S; Dayma, G; Patil, R; Kulkarni, M; Hegde, A; Nayak, D; Garg, BS; Gupta, S; Jategaonkar, S; Bedi, N; Maliye, C; Ganguly, N; Uttam, KG; Niyogi, P; Palkar, S; Hanumante, N; Goyal, N; Arya, A; Aslam, M; Paruiekar, V; Dharmadhikari, A; Gaikwad, D; Zade, J; Desai, S; Kang, G; Kulkarni, PS</t>
  </si>
  <si>
    <t>Kawade, Anand; Babji, Sudhir; Kamath, Veena; Raut, Abhishek; Kumar, Chandra Mohan; Kundu, Ritabrata; Venkatramanan, Padmasani; Lalwani, Sanjay K.; Bavdekar, Ashish; Juvekar, Sanjay; Dayma, Girish; Patil, Rakesh; Kulkarni, Muralidhar; Hegde, Asha; Nayak, Dinesh; Garg, B. S.; Gupta, Subodh; Jategaonkar, Smita; Bedi, Nidhi; Maliye, Chetna; Ganguly, Nupur; Uttam, Kheya Ghosh; Niyogi, Prabal; Palkar, Sonali; Hanumante, Neeta; Goyal, Nidhi; Arya, Alok; Aslam, Mohd.; Paruiekar, Varsha; Dharmadhikari, Abhijeet; Gaikwad, Dutta; Zade, Jagdish; Desai, Sajjad; Kang, Gagandeep; Kulkarni, Prasad S.</t>
  </si>
  <si>
    <t>Immunogenicity and lot-to-lot consistency of a ready to use liquid bovine-human reassortant pentavalent rotavirus vaccine (ROTASIIL - Liquid) in Indian infants</t>
  </si>
  <si>
    <t>Christian Medical College &amp; Hospital (CMCH) Vellore; Manipal Academy of Higher Education (MAHE); Mahatma Gandhi Institute of Medical Sciences, Sevagram; Jamia Hamdard University; Sri Ramachandra Institute of Higher Education &amp; Research; Bharati Vidyapeeth Deemed University; Serum Institute of India</t>
  </si>
  <si>
    <t>MAY 1</t>
  </si>
  <si>
    <t>10.1016/j.vaccine.2019.03.067</t>
  </si>
  <si>
    <t>WOS:000466248800005</t>
  </si>
  <si>
    <t>Sinha, AP; Gupta, SS; Poluru, R; Raut, AV; Arora, NK; Pandey, RM; Sahu, AR; Bethou, A; Sazawal, S; Parida, S; Bavdekar, A; Saili, A; Gaind, R; Kapil, A; Garg, BS; Maliye, C; Jain, M; Mahajan, KS; Dhingra, P; Pradhan, KC; Kawade, AS; Nangia, S; Mukherjee, A; Rasaily, R; Sharma, RS</t>
  </si>
  <si>
    <t>Sinha, Anju Pradhan; Gupta, Subodh S.; Poluru, Ramesh; Raut, Abhishek V.; Arora, Narendra Kumar; Pandey, Ravindra Mohan; Sahu, Aditya Ranjan; Bethou, Adhisivam; Sazawal, Sunil; Parida, Sailajanandan; Bavdekar, Ashish; Saili, Arvind; Gaind, Rajni; Kapil, Arti; Garg, Bishan S.; Maliye, Chetna; Jain, Manish; Mahajan, Kamlesh S.; Dhingra, Pratibha; Pradhan, Keshab C.; Kawade, Anand S.; Nangia, Sushma; Mukherjee, Ajit; Rasaily, Reeta; Sharma, Radhey Shyam</t>
  </si>
  <si>
    <t>Prospons Study Grp</t>
  </si>
  <si>
    <t>Evaluating the efficacy of a multistrain probiotic supplementation for prevention of neonatal sepsis in 0-2-month-old low birth weight infants in India-the ProSPoNS Study protocol for a phase III, multicentric, randomized, double-blind, placebo-controlled trial</t>
  </si>
  <si>
    <t>TRIALS</t>
  </si>
  <si>
    <t>Mahatma Gandhi Institute of Medical Sciences, Sevagram; All India Institute of Medical Sciences (AIIMS) New Delhi; Jawaharlal Institute of Postgraduate Medical Education &amp; Research; Lady Hardinge Medical College &amp; Hospital; Vardhman Mahavir Medical College &amp; Safdarjung Hospital; Vardhman Mahavir Medical College &amp; Safdarjung Hospital; All India Institute of Medical Sciences (AIIMS) New Delhi</t>
  </si>
  <si>
    <t>APR 1</t>
  </si>
  <si>
    <t>10.1186/s13063-021-05193-w</t>
  </si>
  <si>
    <t>WOS:000636437400003</t>
  </si>
  <si>
    <t>Datta, V; Srivastava, S; Garde, R; Mehta, R; Livesley, N; Sawleshwarkar, K; Pemde, H; Patnaik, SK; Sooden, A; Singh, M; John, SS; Pradeep, J; Vig, A; Kumar, A; Singh, V; Bhatia, V; Garg, BS; Baswal, D</t>
  </si>
  <si>
    <t>Datta, Vikram; Srivastava, Sushil; Garde, Rahul; Mehta, Rajesh; Livesley, Nigel; Sawleshwarkar, Kedar; Pemde, Harish; Patnaik, Suprabha K.; Sooden, Ankur; Singh, Mahtab; John, Susy Sarah; Pradeep, Jeena; Vig, Anupa; Kumar, Achala; Singh, Vivek; Bhatia, Vandana; Garg, Bishan Singh; Baswal, Dinesh</t>
  </si>
  <si>
    <t>Development of a framework of intervention strategies for point of care quality improvement at different levels of healthcare delivery system in India: initial lessons</t>
  </si>
  <si>
    <t>Lady Hardinge Medical College &amp; Hospital; University of Delhi; University College of Medical Sciences; Lady Hardinge Medical College &amp; Hospital; Bharati Vidyapeeth Deemed University; Lady Hardinge Medical College &amp; Hospital; Lady Hardinge Medical College &amp; Hospital; Mahatma Gandhi Institute of Medical Sciences, Sevagram</t>
  </si>
  <si>
    <t>e001449</t>
  </si>
  <si>
    <t>10.1136/bmjoq-2021-001449</t>
  </si>
  <si>
    <t>WOS:000683819000001</t>
  </si>
  <si>
    <t>Nair, M; Chhabra, S; Choudhury, SS; Deka, D; Deka, G; Kakoty, SD; Kumar, P; Mahanta, P; Medhi, R; Rani, A; Rao, SR; Roy, I; Solomi, VC; Talukdar, RK; Zahir, F; Kansal, N; Arora, A; Opondo, C; Armitage, J; Laffan, M; Stanworth, S; Quigley, M; Baigent, C; Knight, M; Kurinczuk, JJ</t>
  </si>
  <si>
    <t>Nair, Manisha; Chhabra, Shakuntala; Choudhury, Saswati Sanyal; Deka, Dipika; Deka, Gitanjali; Kakoty, Swapna D.; Kumar, Pramod; Mahanta, Pranabika; Medhi, Robin; Rani, Anjali; Rao, Seeresha; Roy, Indrani; Solomi, Carolin, V; Talukdar, Ratna Kanta; Zahir, Farzana; Kansal, Nimmi; Arora, Anil; Opondo, Charles; Armitage, Jane; Laffan, Michael; Stanworth, Simon; Quigley, Maria; Baigent, Colin; Knight, Marian; Kurinczuk, Jennifer J.</t>
  </si>
  <si>
    <t>MaatHRI Collaborators</t>
  </si>
  <si>
    <t>Relationship between anaemia, coagulation parameters during pregnancy and postpartum haemorrhage at childbirth: a prospective cohort study</t>
  </si>
  <si>
    <t>University of Oxford; Mahatma Gandhi Institute of Medical Sciences, Sevagram; Gauhati Medical College &amp; Hospital; Banaras Hindu University (BHU); University of Oxford; Imperial College London; University of Oxford; University of Oxford</t>
  </si>
  <si>
    <t>e050815</t>
  </si>
  <si>
    <t>10.1136/bmjopen-2021-050815</t>
  </si>
  <si>
    <t>WOS:000704086500001</t>
  </si>
  <si>
    <t>Peluso, MJ; DeLuca, MA; Dagna, L; Garg, B; Hafler, JP; Kiguli-Malwadde, E; Mayanja-Kizza, H; Maley, MA; Rohrbaugh, RM</t>
  </si>
  <si>
    <t>Peluso, Michael J.; DeLuca, Marilyn A.; Dagna, Lorenzo; Garg, Bishan; Hafler, Janet P.; Kiguli-Malwadde, Elsie; Mayanja-Kizza, Harriet; Maley, Moira A.; Rohrbaugh, Robert M.</t>
  </si>
  <si>
    <t>Socially Accountable Global Health Education Amidst Political Uncertainty and Reactionary Nationalism: A Value Proposition and Recommendations for Action</t>
  </si>
  <si>
    <t>ANNALS OF GLOBAL HEALTH</t>
  </si>
  <si>
    <t>University of California System; University of California San Francisco; New York University; New York University; Vita-Salute San Raffaele University; Vita-Salute San Raffaele University; IRCCS Ospedale San Raffaele; Mahatma Gandhi Institute of Medical Sciences, Sevagram; Yale University; Makerere University; University of Western Australia</t>
  </si>
  <si>
    <t>10.5334/aogh.2569</t>
  </si>
  <si>
    <t>WOS:000505214400003</t>
  </si>
  <si>
    <t>Biswal, M; Gupta, P; Kanaujia, R; Kaur, K; Kaur, H; Vyas, A; Hallur, V; Behera, B; Padaki, P; Savio, J; Nagaraj, S; Chunchanur, SK; Shwetha, JV; Ambica, R; Nagdeo, N; Khuraijam, R; Priyolakshmi, N; Patel, K; Thamke, D; Dash, L; Jadhav, D; Bharmal, R; Bhattacharya, S; Rudramurthy, SM; Chakrabarti, A</t>
  </si>
  <si>
    <t>Biswal, M.; Gupta, P.; Kanaujia, R.; Kaur, K.; Kaur, H.; Vyas, A.; Hallur, V; Behera, B.; Padaki, P.; Savio, J.; Nagaraj, S.; Chunchanur, S. K.; Shwetha, J., V; Ambica, R.; Nagdeo, N.; Khuraijam, R.; Priyolakshmi, N.; Patel, K.; Thamke, D.; Dash, L.; Jadhav, D.; Bharmal, R.; Bhattacharya, S.; Rudramurthy, S. M.; Chakrabarti, A.</t>
  </si>
  <si>
    <t>Evaluation of hospital environment for presence of Mucorales during COVID-19-associated mucormycosis outbreak in India - a multi-centre study</t>
  </si>
  <si>
    <t>JOURNAL OF HOSPITAL INFECTION</t>
  </si>
  <si>
    <t>Post Graduate Institute of Medical Education &amp; Research (PGIMER), Chandigarh; SMS Medical College &amp; Hospital; All India Institute of Medical Sciences (AIIMS) Bhubaneswar; St. John's National Academy of Health Sciences; St. John's Medical College; Bangalore Medical College &amp; Research Institute (BMCRI); Regional Institute of Medical Sciences, Imphal; Mahatma Gandhi Institute of Medical Sciences, Sevagram; Topiwala National Medical College &amp; B Y L Nair Charitable Hospital</t>
  </si>
  <si>
    <t>10.1016/j.jhin.2022.01.016</t>
  </si>
  <si>
    <t>WOS:000779804700020</t>
  </si>
  <si>
    <t>Chadha, VK; Anjinappa, SM; Dave, P; Rade, K; Baskaran, D; Narang, P; Kolappan, C; Katoch, K; Sharma, SK; Rao, VG; Aggarwal, AN; Praseeja, P; Jitendra, R; Swaminathan, S</t>
  </si>
  <si>
    <t>Chadha, V. K.; Anjinappa, Sharda M.; Dave, Paresh; Rade, Kiran; Baskaran, D.; Narang, P.; Kolappan, C.; Katoch, K.; Sharma, S. K.; Rao, V. G.; Aggarwal, A. N.; Praseeja, P.; Jitendra, R.; Swaminathan, S.</t>
  </si>
  <si>
    <t>Sub-national TB prevalence surveys in India, 2006-2012: Results of uniformly conducted data analysis</t>
  </si>
  <si>
    <t>World Health Organization; Indian Council of Medical Research (ICMR); ICMR - National Institute for Research in Tuberculosis (NIRT); Mahatma Gandhi Institute of Medical Sciences, Sevagram; Indian Council of Medical Research (ICMR); ICMR - National JALMA Institute for Leprosy &amp; Other Mycobacterial Diseases, Agra; All India Institute of Medical Sciences (AIIMS) New Delhi; Indian Council of Medical Research (ICMR); ICMR - National Institute for Research in Tribal Health (NIRTH); Post Graduate Institute of Medical Education &amp; Research (PGIMER), Chandigarh; Indian Council of Medical Research (ICMR); World Health Organization</t>
  </si>
  <si>
    <t>FEB 22</t>
  </si>
  <si>
    <t>e0212264</t>
  </si>
  <si>
    <t>10.1371/journal.pone.0212264</t>
  </si>
  <si>
    <t>WOS:000459709100051</t>
  </si>
  <si>
    <t>Begum, F; Beyeza, J; Burke, T; Evans, C; Hanson, C; Lalonde, A; Meseret, Y; Oguttu, M; Varmask, P; West, F; Wright, A</t>
  </si>
  <si>
    <t>Begum, Ferdousi; Beyeza, Jolly; Burke, Thomas; Evans, Cherrie; Hanson, Claudia; Lalonde, Andre; Meseret, Yodit; Oguttu, Monica; Varmask, Poonam; West, Florence; Wright, Alison</t>
  </si>
  <si>
    <t>FIGO PPH Technical Working Grp</t>
  </si>
  <si>
    <t>FIGO and the International Confederation of Midwives endorse WHO guidelines on prevention and treatment of postpartum hemorrhage</t>
  </si>
  <si>
    <t>Jhpiego; Karolinska Institutet; McGill University; University of Ottawa; Mahatma Gandhi Institute of Medical Sciences, Sevagram; University of London; University College London; Royal Free London NHS Foundation Trust; UCL Medical School</t>
  </si>
  <si>
    <t>10.1002/ijgo.14199</t>
  </si>
  <si>
    <t>WOS:000817300000003</t>
  </si>
  <si>
    <t>Banerjee, D; Vaishnav, M; Rao, TSS; Raju, MSVK; Dalal, PK; Javed, A; Saha, G; Mishra, KK; Kumar, V; Jagiwala, MP</t>
  </si>
  <si>
    <t>Banerjee, Debanjan; Vaishnav, Mrugesh; Sathyanarayana Rao, T. S.; Raju, M. S. V. K.; Dalal, P. K.; Javed, Afzal; Saha, Gautam; Mishra, Kshirod K.; Kumar, Vinay; Jagiwala, Mukhesh P.</t>
  </si>
  <si>
    <t>Impact of the COVID-19 pandemic on psychosocial health and well-being in South-Asian (World Psychiatric Association zone 16) countries: A systematic and advocacy review from the Indian Psychiatric Society</t>
  </si>
  <si>
    <t>National Institute of Mental Health &amp; Neurosciences - India; JSS Academy of Higher Education &amp; Research; JSS Medical College, Mysuru; JSS Academy of Higher Education &amp; Research; People's College of Medical Sciences &amp; Research Centre; Bharati Vidyapeeth Deemed University; King George's Medical University; King George's Medical University; Mahatma Gandhi Institute of Medical Sciences, Sevagram</t>
  </si>
  <si>
    <t>10.4103/psychiatry.IndianJPsychiatry_1002_20</t>
  </si>
  <si>
    <t>WOS:000581709400008</t>
  </si>
  <si>
    <t>Kuppalli, K; Gala, P; Cherabuddi, K; Kalantri, SP; Mohanan, M; Mukherjee, B; Pinto, L; Prakash, M; Pramesh, CS; Rathi, S; Pai, NP; Yamey, G; Pai, M</t>
  </si>
  <si>
    <t>Kuppalli, Krutika; Gala, Pooja; Cherabuddi, Kartikeya; Kalantri, S. P.; Mohanan, Manoj; Mukherjee, Bhramar; Pinto, Lancelot; Prakash, Manu; Pramesh, C. S.; Rathi, Sahaj; Pai, Nitika Pant; Yamey, Gavin; Pai, Madhukar</t>
  </si>
  <si>
    <t>India's COVID-19 crisis: a call for international action</t>
  </si>
  <si>
    <t>LANCET</t>
  </si>
  <si>
    <t>Medical University of South Carolina; New York University; State University System of Florida; University of Florida; Mahatma Gandhi Institute of Medical Sciences, Sevagram; Duke University; Duke University; University of Michigan System; University of Michigan; Stanford University; Stanford University; Stanford University; Homi Bhabha National Institute; Tata Memorial Centre (TMC); Institute of Liver &amp; Biliary Sciences (ILBS); McGill University; McGill University</t>
  </si>
  <si>
    <t>JUN 5</t>
  </si>
  <si>
    <t>10.1016/S0140-6736(21)01121-1</t>
  </si>
  <si>
    <t>WOS:000657828600005</t>
  </si>
  <si>
    <t>Grover, S; Mehra, A; Sahoo, S; Avasthi, A; Rao, TSS; Vaishnav, M; Dalal, PK; Saha, G; Singh, OP; Chakraborty, K; Reddy, YCJ; Rao, NP; Tripathi, A; Chadda, RK; Mishra, KK; Rao, GP; Kumar, V; Gautam, S; Sarkar, S; Krishnan, V; Subramanyam, A</t>
  </si>
  <si>
    <t>Grover, Sandeep; Mehra, Aseem; Sahoo, Swapnajeet; Avasthi, Ajit; Rao, T. S. Sathyanarayana; Vaishnav, Mrugesh; Dalal, P. K.; Saha, Gautam; Singh, Om Prakash; Chakraborty, Kaustav; Reddy, Y. C. Janardran; Rao, Naren P.; Tripathi, Adarsh; Chadda, Rakesh K.; Mishra, K. K.; Rao, G. Prasad; Kumar, Vinay; Gautam, Shiv; Sarkar, Siddharth; Krishnan, Vijay; Subramanyam, Alka</t>
  </si>
  <si>
    <t>Evaluation of Psychological Impact of COVID-19 on Health-Care Workers</t>
  </si>
  <si>
    <t>Post Graduate Institute of Medical Education &amp; Research (PGIMER), Chandigarh; JSS Academy of Higher Education &amp; Research; JSS Medical College, Mysuru; King George's Medical University; National Institute of Mental Health &amp; Neurosciences - India; All India Institute of Medical Sciences (AIIMS) New Delhi; Mahatma Gandhi Institute of Medical Sciences, Sevagram; All India Institute of Medical Sciences (AIIMS) Rishikesh; Topiwala National Medical College &amp; B Y L Nair Charitable Hospital</t>
  </si>
  <si>
    <t>10.4103/indianjpsychiatry.indianjpsychiatry_1129_20</t>
  </si>
  <si>
    <t>WOS:000664807000004</t>
  </si>
  <si>
    <t>Talukdar, FR; Lima, SCS; Khoueiry, R; Laskar, RS; Cuenin, C; Sorroche, BP; Boisson, AC; Abedi-Ardekani, B; Carreira, C; Menya, D; Dzamalala, CP; Assefa, M; Aseffa, A; Miranda-Goncalves, V; Jeronimo, C; Henrique, RM; Shakeri, R; Malekzadeh, R; Gasmelseed, N; Ellaithi, M; Gangane, N; Middleton, DRS; Le Calvez-Kelm, F; Ghantous, A; Roux, ML; Schuz, J; McCormack, V; Parker, MI; Pinto, LFR; Herceg, Z</t>
  </si>
  <si>
    <t>Talukdar, Fazlur Rahman; Lima, Sheila C. Soares; Khoueiry, Rita; Laskar, Ruhina Shirin; Cuenin, Cyrille; Sorroche, Bruna Pereira; Boisson, Anne-Claire; Abedi-Ardekani, Behnoush; Carreira, Christine; Menya, Diana; Dzamalala, Charles P.; Assefa, Mathewos; Aseffa, Abraham; Miranda-Goncalves, Vera; Jeronimo, Carmen; Henrique, Rui M.; Shakeri, Ramin; Malekzadeh, Reza; Gasmelseed, Nagla; Ellaithi, Mona; Gangane, Nitin; Middleton, Daniel R. S.; Le Calvez-Kelm, Florence; Ghantous, Akram; Roux, Maria Leon; Schuz, Joachim; McCormack, Valerie; Parker, M. Iqbal; Pinto, Luis Felipe Ribeiro; Herceg, Zdenko</t>
  </si>
  <si>
    <t>Genome-Wide DNA Methylation Profiling of Esophageal Squamous Cell Carcinoma from Global High-Incidence Regions Identifies Crucial Genes and Potential Cancer Markers</t>
  </si>
  <si>
    <t>CANCER RESEARCH</t>
  </si>
  <si>
    <t>World Health Organization; International Agency for Research on Cancer (IARC); National Cancer Institute (Inca); Hospital de Cancer de Barretos; Moi University; University of Malawi; Addis Ababa University; Universidade do Porto; Portuguese Institute of Oncology; Universidade do Porto; Universidade do Porto; Tehran University of Medical Sciences; Mahatma Gandhi Institute of Medical Sciences, Sevagram; University of Cape Town; University of Cape Town</t>
  </si>
  <si>
    <t>MAY 15</t>
  </si>
  <si>
    <t>10.1158/0008-5472.CAN-20-3445</t>
  </si>
  <si>
    <t>WOS:000651769000006</t>
  </si>
  <si>
    <t>Grover, S; Sahoo, S; Mehra, A; Avasthi, A; Tripathi, A; Subramanyan, A; Pattojoshi, A; Rao, GP; Saha, G; Mishra, KK; Chakraborty, K; Rao, NP; Vaishnav, M; Singh, OP; Dalal, PK; Chadda, RK; Gupta, R; Gautam, S; Sarkar, S; Rao, TSS; Kumar, V; Reddy, YCJ</t>
  </si>
  <si>
    <t>Grover, Sandeep; Sahoo, Swapnajeet; Mehra, Aseem; Avasthi, Ajit; Tripathi, Adarsh; Subramanyan, Alka; Pattojoshi, Amrit; Rao, G. Prasad; Saha, Gautam; Mishra, K. K.; Chakraborty, Kaustav; Rao, Naren P.; Vaishnav, Mrugesh; Singh, Om Prakash; Dalal, P. K.; Chadda, Rakesh K.; Gupta, Ravi; Gautam, Shiv; Sarkar, Siddharth; Rao, T. S. Sathyanarayana; Kumar, Vinay; Reddy, Y. C. Janardran</t>
  </si>
  <si>
    <t>Psychological impact of COVID-19 lockdown: An online survey from India</t>
  </si>
  <si>
    <t>Post Graduate Institute of Medical Education &amp; Research (PGIMER), Chandigarh; King George's Medical University; Topiwala National Medical College &amp; B Y L Nair Charitable Hospital; Mahatma Gandhi Institute of Medical Sciences, Sevagram; National Institute of Mental Health &amp; Neurosciences - India; All India Institute of Medical Sciences (AIIMS) New Delhi; All India Institute of Medical Sciences (AIIMS) Rishikesh; JSS Academy of Higher Education &amp; Research; JSS Medical College, Mysuru</t>
  </si>
  <si>
    <t>10.4103/psychiatry.IndianJPsychiatry_427_20</t>
  </si>
  <si>
    <t>Y</t>
  </si>
  <si>
    <t>N</t>
  </si>
  <si>
    <t>WOS:000559745200003</t>
  </si>
  <si>
    <t>Comments on psychological impact of COVID-19 lockdown: An online survey from India</t>
  </si>
  <si>
    <t>Post Graduate Institute of Medical Education &amp; Research (PGIMER), Chandigarh; King George's Medical University; Topiwala National Medical College &amp; B Y L Nair Charitable Hospital; Mahatma Gandhi Institute of Medical Sciences, Sevagram; National Institute of Mental Health &amp; Neurosciences - India; JSS Academy of Higher Education &amp; Research; JSS Medical College, Mysuru; All India Institute of Medical Sciences (AIIMS) New Delhi; All India Institute of Medical Sciences (AIIMS) Rishikesh</t>
  </si>
  <si>
    <t>10.4103/psychiatry.IndianJPsychiatry_1086_20</t>
  </si>
  <si>
    <t>WOS:000583308300027</t>
  </si>
  <si>
    <t>Burke, TF; Thapa, K; Shivkumar, P; Tarimo, V; Oguttu, M; Garg, L; Pande, S; Fidvi, J; Bangal, V; Ochoa, J; Amatya, A; Eckardt, M; Horo, A; Rogo, K; Kedar, K; Manasyan, A; Khalatkar, P; Ku, SSN; Seim, A; Suarez, S; Guha, M; Abdalla, K; Fuchtner, C; Escobar, MF; Arulkumaran, S</t>
  </si>
  <si>
    <t>Burke, Thomas F.; Thapa, Kusum; Shivkumar, Poonam; Tarimo, Vincent; Oguttu, Monica; Garg, Lorraine; Pande, Saroja; Fidvi, Juzar; Bangal, Vidyadhar; Ochoa, Jose; Amatya, Archana; Eckardt, Melody; Horo, Apollinaire; Rogo, Khama; Kedar, Kshama; Manasyan, Albert; Khalatkar, Pragati; Ku, Susana; Seim, Anders; Suarez, Sebastian; Guha, Moytrayee; Abdalla, Khadija; Fuchtner, Carlos; Escobar, Maria F.; Arulkumaran, Sabaratnam</t>
  </si>
  <si>
    <t>Time for global scale-up, not randomized trials, of uterine balloon tamponade for postpartum hemorrhage</t>
  </si>
  <si>
    <t>Harvard University; Massachusetts General Hospital; Mahatma Gandhi Institute of Medical Sciences, Sevagram; University of Alabama System; University of Alabama Birmingham; Fundacion Valle del Lili; St Georges University London</t>
  </si>
  <si>
    <t>10.1002/ijgo.12492</t>
  </si>
  <si>
    <t>WOS:000434275200020</t>
  </si>
  <si>
    <t>Swaminathan, S; Hemalatha, R; Pandey, A; Kassebaum, NJ; Laxmaiah, A; Longvah, T; Lodha, R; Ramji, S; Kumar, GA; Afshin, A; Gupta, SS; Kar, A; Khera, AK; Mathai, M; Awasthi, S; Rasaily, R; Varghese, CM; Millear, AI; Manguerra, H; Gardner, WM; Sorenson, R; Sankar, MJ; Purwar, M; Furtado, M; Bansal, PG; Barber, R; Chakma, JK; Chalek, J; Dwivedi, S; Fullman, N; Ginnela, BN; Glenn, SD; Godwin, W; Gonmei, Z; Gupta, R; Jerath, SG; Kant, R; Krish, V; Kumar, RH; Ladusingh, L; Meshram, II; Mutreja, P; Nagalla, B; Nimmathota, A; Odell, CM; Olsen, HE; Pati, A; Pickering, B; Radhakrishna, KV; Raina, N; Rankin, Z; Saraf, D; Sharma, RS; Sinha, A; Varanasi, B; Shekhar, C; Bekedam, HJ; Reddy, KS; Lim, SS; Hay, SI; Dandona, R; Murray, CJL; Toteja, GS; Dandona, L</t>
  </si>
  <si>
    <t>Swaminathan, Soumya; Hemalatha, Rajkumar; Pandey, Anamika; Kassebaum, Nicholas J.; Laxmaiah, Avula; Longvah, Thingnganing; Lodha, Rakesh; Ramji, Siddarth; Kumar, G. Anil; Afshin, Ashkan; Gupta, Subodh S.; Kar, Anita; Khera, Ajay K.; Mathai, Matthews; Awasthi, Shally; Rasaily, Reeta; Varghese, Chris M.; Millear, Anoushka I.; Manguerra, Helena; Gardner, William M.; Sorenson, Reed; Sankar, Mari J.; Purwar, Manorama; Furtado, Melissa; Bansal, Priyanka G.; Barber, Ryan; Chakma, Joy K.; Chalek, Julian; Dwivedi, Supriya; Fullman, Nancy; Ginnela, Brahmam N.; Glenn, Scott D.; Godwin, William; Gonmei, Zaozianlungliu; Gupta, Rachita; Jerath, Suparna G.; Kant, Rajni; Krish, Varsha; Kumar, Rachakulla H.; Ladusingh, Laishram; Meshram, Indrapal I.; Mutreja, Parul; Nagalla, Balakrishna; Nimmathota, Arlappa; Odell, Christopher M.; Olsen, Helen E.; Pati, Ashalata; Pickering, Brandon; Radhakrishna, Kankipati V.; Raina, Neena; Rankin, Zane; Saraf, Deepika; Sharma, R. S.; Sinha, Anju; Varanasi, Bhaskar; Shekhar, Chander; Bekedam, Hendrik J.; Reddy, K. Srinath; Lim, Stephen S.; Hay, Simon I.; Dandona, Rakhi; Murray, Christopher J. L.; Toteja, G. S.; Dandona, Lalit</t>
  </si>
  <si>
    <t>India State-Level Dis Burden</t>
  </si>
  <si>
    <t>The burden of child and maternal malnutrition and trends in its indicators in the states of India: the Global Burden of Disease Study 1990-2017</t>
  </si>
  <si>
    <t>LANCET CHILD &amp; ADOLESCENT HEALTH</t>
  </si>
  <si>
    <t>Indian Council of Medical Research (ICMR); World Health Organization; Indian Council of Medical Research (ICMR); ICMR - National Institute of Nutrition (NIN); Public Health Foundation of India; Institute for Health Metrics &amp; Evaluation; University of Washington; University of Washington Seattle; University of Washington; University of Washington Seattle; All India Institute of Medical Sciences (AIIMS) New Delhi; Maulana Azad Medical College; Mahatma Gandhi Institute of Medical Sciences, Sevagram; Savitribai Phule Pune University; Liverpool School of Tropical Medicine; King George's Medical University; Public Health Foundation of India; World Health Organization</t>
  </si>
  <si>
    <t>10.1016/S2352-4642(19)30273-1</t>
  </si>
  <si>
    <t>WOS:000495995900016</t>
  </si>
  <si>
    <t>Mena, M; Lloveras, B; Tous, S; Bogers, J; Maffini, F; Gangane, N; Kumar, RV; Somanathan, T; Lucas, E; Anantharaman, D; Gheit, T; Castellsague, X; Pawlita, M; de Sanjose, S; Alemany, L; Tommasino, M</t>
  </si>
  <si>
    <t>Mena, Marisa; Lloveras, Belen; Tous, Sara; Bogers, Johannes; Maffini, Fausto; Gangane, Nitin; Kumar, Rekha Vijay; Somanathan, Thara; Lucas, Eric; Anantharaman, Devasena; Gheit, Tarik; Castellsague, Xavier; Pawlita, Michael; de Sanjose, Silvia; Alemany, Laia; Tommasino, Massimo</t>
  </si>
  <si>
    <t>HPV-AHEAD Study Grp</t>
  </si>
  <si>
    <t>Development and validation of a protocol for optimizing the use of paraffin blocks in molecular epidemiological studies: The example from the HPV-AHEAD study</t>
  </si>
  <si>
    <t>Institut Catala d'Oncologia; Institut d'Investigacio Biomedica de Bellvitge (IDIBELL); Institut Hospital del Mar d'Investigacions Mediques (IMIM); Hospital del Mar; University of Antwerp; IRCCS European Institute of Oncology (IEO); Mahatma Gandhi Institute of Medical Sciences, Sevagram; Kidwai Memorial Institute of Oncology; World Health Organization; International Agency for Research on Cancer (IARC); Department of Biotechnology (DBT) India; Rajiv Gandhi Centre for Biotechnology (RGCB); CIBER - Centro de Investigacion Biomedica en Red; CIBERESP; Helmholtz Association; German Cancer Research Center (DKFZ)</t>
  </si>
  <si>
    <t>OCT 16</t>
  </si>
  <si>
    <t>e0184520</t>
  </si>
  <si>
    <t>10.1371/journal.pone.0184520</t>
  </si>
  <si>
    <t>WOS:000413054800002</t>
  </si>
  <si>
    <t>Pramesh, CS; Babu, GR; Basu, J; Bhushan, I; Booth, CM; Chinnaswamy, G; Guleria, R; Kalantri, SP; Kang, GD; Mohan, P; Mor, N; Pai, MD; Prakash, M; Rupali, P; Sampathkumar, P; Sengar, M; Sullivan, R; Ranganathan, P</t>
  </si>
  <si>
    <t>Pramesh, C. S.; Babu, Giridhara R.; Basu, Joyeeta; Bhushan, Indu; Booth, Christopher M.; Chinnaswamy, Girish; Guleria, Randeep; Kalantri, S. P.; Kang, Gagandeep; Mohan, Pavitra; Mor, Nachiket; Pai, Madhukar; Prakash, Manu; Rupali, Priscilla; Sampathkumar, Priya; Sengar, Manju; Sullivan, Richard; Ranganathan, Priya</t>
  </si>
  <si>
    <t>Choosing Wisely for COVID-19: ten evidence-based recommendations for patients and physicians</t>
  </si>
  <si>
    <t>NATURE MEDICINE</t>
  </si>
  <si>
    <t>Homi Bhabha National Institute; Tata Memorial Centre (TMC); Public Health Foundation of India; Johns Hopkins University; Johns Hopkins Bloomberg School of Public Health; Queens University - Canada; All India Institute of Medical Sciences (AIIMS) New Delhi; Mahatma Gandhi Institute of Medical Sciences, Sevagram; Christian Medical College &amp; Hospital (CMCH) Vellore; McGill University; Stanford University; Stanford University; Mayo Clinic; University of London; King's College London</t>
  </si>
  <si>
    <t>10.1038/s41591-021-01439-x</t>
  </si>
  <si>
    <t>WOS:000669779100004</t>
  </si>
  <si>
    <t>Simoens, C; Gheit, T; Ridder, R; Gorbaslieva, I; Holzinger, D; Lucas, E; Rehm, S; Vermeulen, P; Lammens, M; Vanderveken, OM; Kumar, RV; Gangane, N; Caniglia, A; Maffini, F; Rubio, MBL; Anantharaman, D; Chiocca, S; Brennan, P; Pillai, MR; Sankaranarayanan, R; Bogers, J; Pawlita, M; Tommasino, M; Arbyn, M</t>
  </si>
  <si>
    <t>Simoens, Cindy; Gheit, Tarik; Ridder, Ruediger; Gorbaslieva, Ivana; Holzinger, Dana; Lucas, Eric; Rehm, Susanne; Vermeulen, Peter; Lammens, Martin; Vanderveken, Olivier M.; Kumar, Rekha Vijay; Gangane, Nitin; Caniglia, Alessandro; Maffini, Fausto; Rubio, Maria Belen Lloveras; Anantharaman, Devasena; Chiocca, Susanna; Brennan, Paul; Pillai, Madhavan Radhakrishna; Sankaranarayanan, Rengaswamy; Bogers, Johannes; Pawlita, Michael; Tommasino, Massimo; Arbyn, Marc</t>
  </si>
  <si>
    <t>Accuracy of high-risk HPV DNA PCR, p16((INK4a)) immunohistochemistry or the combination of both to diagnose HPV-driven oropharyngeal cancer</t>
  </si>
  <si>
    <t>Sciensano; University of Antwerp; World Health Organization; International Agency for Research on Cancer (IARC); Roche Holding; Helmholtz Association; German Cancer Research Center (DKFZ); University of Antwerp; University of Antwerp; University of Antwerp; University of Antwerp; Kidwai Memorial Institute of Oncology; Mahatma Gandhi Institute of Medical Sciences, Sevagram; IRCCS Istituto Tumori Bari Giovanni Paolo II; IRCCS European Institute of Oncology (IEO); Institut Hospital del Mar d'Investigacions Mediques (IMIM); Hospital del Mar; Department of Biotechnology (DBT) India; Rajiv Gandhi Centre for Biotechnology (RGCB); IRCCS European Institute of Oncology (IEO); World Health Organization; International Agency for Research on Cancer (IARC)</t>
  </si>
  <si>
    <t>AUG 6</t>
  </si>
  <si>
    <t>10.1186/s12879-022-07654-2</t>
  </si>
  <si>
    <t>WOS:000836778200001</t>
  </si>
  <si>
    <t>Simoens, C; Gorbaslieva, I; Gheit, T; Holzinger, D; Lucas, E; Ridder, R; Rehm, S; Vermeulen, P; Lammens, M; Vanderveken, OM; Kumar, RV; Gangane, N; Caniglia, A; Maffini, F; Rubio, MBL; Anantharaman, D; Chiocca, S; Brennan, P; Pillai, MR; Sankaranarayanan, R; Bogers, J; Pawlita, M; Tommasino, M; Arbyn, M</t>
  </si>
  <si>
    <t>Simoens, Cindy; Gorbaslieva, Ivana; Gheit, Tarik; Holzinger, Dana; Lucas, Eric; Ridder, Ruediger; Rehm, Susanne; Vermeulen, Peter; Lammens, Martin; Vanderveken, Olivier M.; Kumar, Rekha Vijay; Gangane, Nitin; Caniglia, Alessandro; Maffini, Fausto; Rubio, Maria Belen Lloveras; Anantharaman, Devasena; Chiocca, Susanna; Brennan, Paul; Pillai, Madhavan Radhakrishna; Sankaranarayanan, Rengaswamy; Bogers, Johannes; Pawlita, Michael; Tommasino, Massimo; Arbyn, Marc</t>
  </si>
  <si>
    <t>HPV-AHEAD study grp</t>
  </si>
  <si>
    <t>HPV DNA genotyping, HPV E6*I mRNA detection, and p16(INK4a)/Ki-67 staining in Belgian head and neck cancer patient specimens, collected within the HPV-AHEAD study</t>
  </si>
  <si>
    <t>CANCER EPIDEMIOLOGY</t>
  </si>
  <si>
    <t>Sciensano; University of Antwerp; World Health Organization; International Agency for Research on Cancer (IARC); Helmholtz Association; German Cancer Research Center (DKFZ); Roche Holding; Ventana Medical Systems, Inc.; University of Antwerp; University of Antwerp; University of Antwerp; University of Antwerp; Kidwai Memorial Institute of Oncology; Mahatma Gandhi Institute of Medical Sciences, Sevagram; IRCCS Istituto Tumori Bari Giovanni Paolo II; Institut Hospital del Mar d'Investigacions Mediques (IMIM); Hospital del Mar; Department of Biotechnology (DBT) India; Rajiv Gandhi Centre for Biotechnology (RGCB); IRCCS European Institute of Oncology (IEO); World Health Organization; International Agency for Research on Cancer (IARC)</t>
  </si>
  <si>
    <t>10.1016/j.canep.2021.101925</t>
  </si>
  <si>
    <t>WOS:000652749700006</t>
  </si>
  <si>
    <t>Hemalatha, R; Pandey, A; Kinyoki, D; Ramji, S; Lodha, R; Kumar, GA; Kassebaum, NJ; Borghi, E; Agrawal, D; Gupta, SS; Laxmaiah, A; Kar, A; Mathai, M; Varghese, CM; Awasthi, S; Bansal, PG; Chakma, JK; Collison, M; Dwivedi, S; Golechha, MJ; Gonmei, Z; Jerath, SG; Kant, R; Khera, AK; Krishnankutty, RP; Kurpad, AV; Ladusingh, L; Malhotra, R; Mamidi, RS; Manguerra, H; Mathew, JL; Mutreja, P; Nimmathota, A; Pati, A; Purwar, M; Radhakrishna, KV; Raina, N; Sankar, MJ; Saraf, DS; Schipp, M; Sharma, RS; Shekhar, C; Sinha, A; Sreenivas, V; Reddy, KS; Bekedam, HJ; Swaminathan, S; Lim, SS; Dandona, R; Murray, CJL; Hay, SI; Toteja, GS; Dandona, L</t>
  </si>
  <si>
    <t>Hemalatha, Rajkumar; Pandey, Anamika; Kinyoki, Damaris; Ramji, Siddarth; Lodha, Rakesh; Kumar, G. Anil; Kassebaum, Nicholas J.; Borghi, Elaine; Agrawal, Deepti; Gupta, Subodh S.; Laxmaiah, Avula; Kar, Anita; Mathai, Matthews; Varghese, Chris M.; Awasthi, Shally; Bansal, Priyanka G.; Chakma, Joy K.; Collison, Michael; Dwivedi, Supriya; Golechha, Mahaveer J.; Gonmei, Zaozianlungliu; Jerath, Suparna G.; Kant, Rajni; Khera, Ajay K.; Krishnankutty, Rinu P.; Kurpad, Anura, V; Ladusingh, Laishram; Malhotra, Ridhima; Mamidi, Raja S.; Manguerra, Helena; Mathew, Joseph L.; Mutreja, Parul; Nimmathota, Arlappa; Pati, Ashalata; Purwar, Manorama; Radhakrishna, Kankipati, V; Raina, Neena; Sankar, Mari J.; Saraf, Deepika S.; Schipp, Megan; Sharma, R. S.; Shekhar, Chander; Sinha, Anju; Sreenivas, V; Reddy, K. Srinath; Bekedam, Hendrik J.; Swaminathan, Soumya; Lim, Stephen S.; Dandona, Rakhi; Murray, Christopher J. L.; Hay, Simon, I; Toteja, G. S.; Dandona, Lalit</t>
  </si>
  <si>
    <t>India State-Level Dis Burden Initi</t>
  </si>
  <si>
    <t>Mapping of variations in child stunting, wasting and underweight within the states of India: the Global Burden of Disease Study 2000-2017</t>
  </si>
  <si>
    <t>ECLINICALMEDICINE</t>
  </si>
  <si>
    <t>Indian Council of Medical Research (ICMR); ICMR - National Institute of Nutrition (NIN); Public Health Foundation of India; Institute for Health Metrics &amp; Evaluation; University of Washington; University of Washington Seattle; Maulana Azad Medical College; All India Institute of Medical Sciences (AIIMS) New Delhi; All India Institute of Medical Sciences (AIIMS) New Delhi; World Health Organization; Mahatma Gandhi Institute of Medical Sciences, Sevagram; Savitribai Phule Pune University; Liverpool School of Tropical Medicine; King George's Medical University; Indian Council of Medical Research (ICMR); Public Health Foundation of India; Public Health Foundation of India; St. John's National Academy of Health Sciences; St. John's Medical College; Post Graduate Institute of Medical Education &amp; Research (PGIMER), Chandigarh; World Health Organization</t>
  </si>
  <si>
    <t>10.1016/j.eclinm.2020.100317</t>
  </si>
  <si>
    <t>WOS:000645950000002</t>
  </si>
  <si>
    <t>Gheit, T; Anantharaman, D; Holzinger, D; Alemany, L; Tous, S; Lucas, E; Prabhu, PR; Pawlita, M; Ridder, R; Rehm, S; Bogers, J; Maffini, F; Chiocca, S; Lloveras, B; Kumar, RV; Somanathan, T; de Sanjose, S; Castellsague, X; Arbyn, M; Brennan, P; Sankaranarayanan, R; Pillai, MR; Gangane, N; Tommasino, M</t>
  </si>
  <si>
    <t>Gheit, Tarik; Anantharaman, Devasena; Holzinger, Dana; Alemany, Laia; Tous, Sara; Lucas, Eric; Prabhu, Priya Ramesh; Pawlita, Michael; Ridder, Ruediger; Rehm, Susanne; Bogers, Johannes; Maffini, Fausto; Chiocca, Susanna; Lloveras, Belen; Kumar, Rekha Vijay; Somanathan, Thara; de Sanjose, Silvia; Castellsague, Xavier; Arbyn, Marc; Brennan, Paul; Sankaranarayanan, Rengaswamy; Pillai, Madhavan Radhakrishna; Gangane, Nitin; Tommasino, Massimo</t>
  </si>
  <si>
    <t>Role of mucosal high-risk human papillomavirus types in head and neck cancers in central India</t>
  </si>
  <si>
    <t>INTERNATIONAL JOURNAL OF CANCER</t>
  </si>
  <si>
    <t>World Health Organization; International Agency for Research on Cancer (IARC); Department of Biotechnology (DBT) India; Rajiv Gandhi Centre for Biotechnology (RGCB); Helmholtz Association; German Cancer Research Center (DKFZ); CIBER - Centro de Investigacion Biomedica en Red; CIBERESP; Institut Catala d'Oncologia; Institut d'Investigacio Biomedica de Bellvitge (IDIBELL); Department of Biotechnology (DBT) India; Rajiv Gandhi Centre for Biotechnology (RGCB); Roche Holding; Ventana Medical Systems, Inc.; University of Antwerp; IRCCS European Institute of Oncology (IEO); Institut Hospital del Mar d'Investigacions Mediques (IMIM); Hospital del Mar; Kidwai Memorial Institute of Oncology; Mahatma Gandhi Institute of Medical Sciences, Sevagram</t>
  </si>
  <si>
    <t>10.1002/ijc.30712</t>
  </si>
  <si>
    <t>WOS:000400766500015</t>
  </si>
  <si>
    <t>Biccard, BM; Sigamani, A; Chan, MTV; Sessler, DI; Kurz, A; Tittley, JG; Rapanos, T; Harlock, J; Szalay, D; Tiboni, ME; Popova, E; Vasquez, SM; Kabon, B; Amir, M; Mrkobrada, M; Mehra, BR; El Beheiry, H; Mata, E; Tena, B; Sabate, S; Abidin, MKZ; Shah, VR; Balasubramanian, K; Devereaux, PJ</t>
  </si>
  <si>
    <t>Biccard, B. M.; Sigamani, A.; Chan, M. T., V; Sessler, D., I; Kurz, A.; Tittley, J. G.; Rapanos, T.; Harlock, J.; Szalay, D.; Tiboni, M. E.; Popova, E.; Vasquez, S. M.; Kabon, B.; Amir, M.; Mrkobrada, M.; Mehra, B. R.; El Beheiry, H.; Mata, E.; Tena, B.; Sabate, S.; Abidin, M. K. Zainal; Shah, V. R.; Balasubramanian, K.; Devereaux, P. J.</t>
  </si>
  <si>
    <t>Effect of aspirin in vascular surgery in patients from a randomized clinical trial (POISE-2)</t>
  </si>
  <si>
    <t>BRITISH JOURNAL OF SURGERY</t>
  </si>
  <si>
    <t>University of Cape Town; Mahatma Gandhi Institute of Medical Sciences, Sevagram; Chinese University of Hong Kong; Cleveland Clinic Foundation; Cleveland Clinic Foundation; McMaster University; McMaster University; Population Health Research Institute; Western University (University of Western Ontario); University of Toronto; Trillium Health Partners; University of Barcelona; Hospital Clinic de Barcelona; Fundacio Puigvert; Hospital de La Princesa; Medical University of Vienna</t>
  </si>
  <si>
    <t>10.1002/bjs.10925</t>
  </si>
  <si>
    <t>WOS:000447124200006</t>
  </si>
  <si>
    <t>Kulkarni, PS; Padmapriyadarsini, C; Vekemans, J; Bavdekar, A; Gupta, M; Kulkarni, P; Garg, BS; Gogtay, NJ; Tambe, M; Lalwani, S; Singh, K; Munshi, R; Meshram, S; Selvavinayagam, TS; Pandey, K; Bhimarasetty, DM; Ramakrishnan, SR; Bhamare, C; Dharmadhikari, A; Vadakkedath, R; Bonhomme, CJ; Thakar, M; Kurle, SN; Kelly, EJ; Gautam, M; Gupta, N; Panda, S; Bhargava, B; Shaligram, U; Kapse, D; Gunale, B</t>
  </si>
  <si>
    <t>Kulkarni, Prasad S.; Padmapriyadarsini, Chandrasekaran; Vekemans, Johan; Bavdekar, Ashish; Gupta, Madhu; Kulkarni, Praveen; Garg, B. S.; Gogtay, Nithya J.; Tambe, Muralidhar; Lalwani, Sanjay; Singh, Kiranjit; Munshi, Renuka; Meshram, Sushant; Selvavinayagam, T. S.; Pandey, Krishna; Bhimarasetty, Devi Madhavi; Ramakrishnan, S. R.; Bhamare, Chetanraj; Dharmadhikari, Abhijeet; Vadakkedath, Rajeev; Bonhomme, Cyrille J.; Thakar, Madhuri; Kurle, Swarali N.; Kelly, Elizabeth J.; Gautam, Manish; Gupta, Nivedita; Panda, Samiran; Bhargava, Balram; Shaligram, Umesh; Kapse, Dhananjay; Gunale, Bhagwat</t>
  </si>
  <si>
    <t>COVISHIELD Study Grp</t>
  </si>
  <si>
    <t>A phase 2/3, participant-blind, observer-blind, randomised, controlled study to assess the safety and immunogenicity of SII-ChAdOx1 nCoV-19 (COVID-19 vaccine) in adults in India</t>
  </si>
  <si>
    <t>Serum Institute of India; Indian Council of Medical Research (ICMR); AstraZeneca; Post Graduate Institute of Medical Education &amp; Research (PGIMER), Chandigarh; JSS Academy of Higher Education &amp; Research; Mahatma Gandhi Institute of Medical Sciences, Sevagram; Seth Gordhandas Sunderdas Medical College &amp; King Edward Memorial Hospital; B.J. Govt. Medical College &amp; Sassoon General Hospitals, Pune; Bharati Vidyapeeth Deemed University; Topiwala National Medical College &amp; B Y L Nair Charitable Hospital; Topiwala National Medical College &amp; B Y L Nair Charitable Hospital; Indian Council of Medical Research (ICMR); ICMR - Rajendra Memorial Research Institute of Medical Sciences (RMRI); Andhra Medical College; Sri Ramachandra Institute of Higher Education &amp; Research; AstraZeneca</t>
  </si>
  <si>
    <t>10.1016/j.eclinm.2021.101218</t>
  </si>
  <si>
    <t>DEC 2021</t>
  </si>
  <si>
    <t>WOS:000740923500006</t>
  </si>
  <si>
    <t>Gupta, R; Grover, S; Basu, A; Krishnan, V; Tripathi, A; Subramanyam, A; Nischal, A; Hussain, A; Mehra, A; Ambekar, A; Saha, G; Mishra, KK; Bathla, M; Jagiwala, M; Manjunatha, N; Nebhinani, N; Gaur, N; Kumar, N; Dalal, PK; Kumar, P; Midha, PK; Daga, R; Tikka, SK; Praharaj, SK; Goyal, SK; Kanchan, S; Sarkar, S; Das, S; Sarkhel, S; Padhy, SK; Sahoo, S; Rao, TSS; Dubey, V; Menon, V; Chhabra, V; Lahan, V; Avasthi, A</t>
  </si>
  <si>
    <t>Gupta, Ravi; Grover, Sandeep; Basu, Aniruddha; Krishnan, Vijay; Tripathi, Adarsh; Subramanyam, Alka; Nischal, Anil; Hussain, Arshad; Mehra, Aseem; Ambekar, Atul; Saha, Gautam; Mishra, Kshirod Kumar; Bathla, Manish; Jagiwala, Mukesh; Manjunatha, Narayana; Nebhinani, Naresh; Gaur, Navendu; Kumar, Niraj; Dalal, Pronob Kumar; Kumar, Pankaj; Midha, Purav Kumar; Daga, Ritu; Tikka, Sai Krishna; Praharaj, Samir Kumar; Goyal, Sandeep Kumar; Kanchan, Shweta; Sarkar, Siddharth; Das, Sourav; Sarkhel, Sujit; Padhy, Susanta Kumar; Sahoo, Swapnajeet; Rao, T. S. Satyanarayana; Dubey, Vaibhav; Menon, Vikas; Chhabra, Vishal; Lahan, Vivekanand; Avasthi, Ajit</t>
  </si>
  <si>
    <t>Changes in sleep pattern and sleep quality during COVID-19 lockdown</t>
  </si>
  <si>
    <t>All India Institute of Medical Sciences (AIIMS) Rishikesh; All India Institute of Medical Sciences (AIIMS) Rishikesh; Post Graduate Institute of Medical Education &amp; Research (PGIMER), Chandigarh; King George's Medical University; King George's Medical University; Topiwala National Medical College &amp; B Y L Nair Charitable Hospital; Mahatma Gandhi Institute of Medical Sciences, Sevagram; All India Institute of Medical Sciences (AIIMS) Bhopal; People's College of Medical Sciences &amp; Research Centre; Maharishi Markandeshwar University; National Institute of Mental Health &amp; Neurosciences - India; JSS Academy of Higher Education &amp; Research; JSS Medical College, Mysuru; All India Institute of Medical Sciences (AIIMS) Jodhpur; All India Institute of Medical Sciences (AIIMS) Patna; All India Institute of Medical Sciences (AIIMS) Raipur; All India Institute of Medical Sciences (AIIMS) Bhubaneswar; All India Institute of Medical Sciences (AIIMS) Bhubaneswar; People's College of Medical Sciences &amp; Research Centre; Jawaharlal Institute of Postgraduate Medical Education &amp; Research</t>
  </si>
  <si>
    <t>10.4103/psychiatry.IndianJPsychiatry_523_20</t>
  </si>
  <si>
    <t>WOS:000559745200005</t>
  </si>
  <si>
    <t>Tagliabue, M; Mena, M; Maffini, F; Gheit, T; Blasco, BQ; Holzinger, D; Tous, S; Scelsi, D; Riva, D; Grosso, E; Chu, F; Lucas, E; Ridder, R; Rrehm, S; Bogers, JP; Lepanto, D; Rubio, BL; Kumar, RV; Gangane, N; Clavero, O; Pawlita, M; Anantharaman, D; Pillai, MR; Brennan, P; Sankaranarayanan, R; Arbyn, M; Lombardi, F; Taberna, M; Gandini, S; Chiesa, F; Ansarin, M; Alemany, L; Tommasino, M; Chiocca, S</t>
  </si>
  <si>
    <t>Tagliabue, Marta; Mena, Marisa; Maffini, Fausto; Gheit, Tarik; Blasco, Beatriz Quiros; Holzinger, Dana; Tous, Sara; Scelsi, Daniele; Riva, Debora; Grosso, Enrica; Chu, Francesco; Lucas, Eric; Ridder, Ruediger; Rrehm, Susanne; Bogers, Johannes Paul; Lepanto, Daniela; Rubio, Belen Lloveras; Kumar, Rekha Vijay; Gangane, Nitin; Clavero, Omar; Pawlita, Michael; Anantharaman, Devasena; Pillai, Madhavan Radhakrishna; Brennan, Paul; Sankaranarayanan, Rengaswamy; Arbyn, Marc; Lombardi, Francesca; Taberna, Miren; Gandini, Sara; Chiesa, Fausto; Ansarin, Mohssen; Alemany, Laia; Tommasino, Massimo; Chiocca, Susanna</t>
  </si>
  <si>
    <t>Role of Human Papillomavirus Infection in Head and Neck Cancer in Italy: The HPV-AHEAD Study</t>
  </si>
  <si>
    <t>IRCCS European Institute of Oncology (IEO); CIBER - Centro de Investigacion Biomedica en Red; CIBERESP; Instituto de Salud Carlos III; IRCCS European Institute of Oncology (IEO); World Health Organization; International Agency for Research on Cancer (IARC); Helmholtz Association; German Cancer Research Center (DKFZ); Roche Holding; Ventana Medical Systems, Inc.; University of Antwerp; Institut Hospital del Mar d'Investigacions Mediques (IMIM); Hospital del Mar; Kidwai Memorial Institute of Oncology; Mahatma Gandhi Institute of Medical Sciences, Sevagram; Department of Biotechnology (DBT) India; Rajiv Gandhi Centre for Biotechnology (RGCB); World Health Organization; International Agency for Research on Cancer (IARC); Sciensano; IRCCS European Institute of Oncology (IEO); Institut Catala d'Oncologia; Institut d'Investigacio Biomedica de Bellvitge (IDIBELL); University of Barcelona; IRCCS European Institute of Oncology (IEO)</t>
  </si>
  <si>
    <t>10.3390/cancers12123567</t>
  </si>
  <si>
    <t>WOS:000601660400001</t>
  </si>
  <si>
    <t>Monrouxe, LV; Chandratilake, M; Chen, JL; Chhabra, S; Zheng, LB; Costa, PS; Lee, YM; Karnieli-Miller, O; Nishigori, H; Ogden, K; Pawlikowska, T; Riquelme, A; Sethi, A; Soemantri, D; Wearn, A; Wolvaardt, L; Yusoff, MSB; Yau, SY</t>
  </si>
  <si>
    <t>Monrouxe, Lynn V.; Chandratilake, Madawa; Chen, Julie; Chhabra, Shakuntala; Zheng, Lingbing; Costa, Patricio S.; Lee, Young-Mee; Karnieli-Miller, Orit; Nishigori, Hiroshi; Ogden, Kathryn; Pawlikowska, Teresa; Riquelme, Arnoldo; Sethi, Ahsan; Soemantri, Diantha; Wearn, Andy; Wolvaardt, Liz; Yusoff, Muhamad Saiful Bahri; Yau, Sze-Yuen</t>
  </si>
  <si>
    <t>Medical Students' and Trainees' Country-By-Gender Profiles: Hofstede's Cultural Dimensions Across Sixteen Diverse Countries</t>
  </si>
  <si>
    <t>FRONTIERS IN MEDICINE</t>
  </si>
  <si>
    <t>University of Sydney; Chang Gung Memorial Hospital; University Kelaniya; University of Hong Kong; Mahatma Gandhi Institute of Medical Sciences, Sevagram; Peking University; Universidade do Minho; Universidade do Porto; Korea University; Korea University Medicine (KU Medicine); Tel Aviv University; Sackler Faculty of Medicine; Nagoya University; University of Tasmania; Pontificia Universidad Catolica de Chile; Qatar University; University of Indonesia; University of Auckland; University of Pretoria; Universiti Sains Malaysia</t>
  </si>
  <si>
    <t>FEB 8</t>
  </si>
  <si>
    <t>10.3389/fmed.2021.746288</t>
  </si>
  <si>
    <t>WOS:000760633900001</t>
  </si>
  <si>
    <t>Chakrabarti, A; Sood, P; Rudramurthy, SM; Chen, SR; Jillwin, J; Iyer, R; Sharma, A; Harish, BN; Roy, I; Kindo, AJ; Chhina, D; Savio, J; Mendiratta, D; Capoor, MR; Das, S; Arora, A; Chander, J; Xess, I; Boppe, A; Ray, U; Rao, R; Eshwara, VK; Joshi, S; Patel, A; Sardana, R; Shetty, A; Pamidimukkala, U</t>
  </si>
  <si>
    <t>Chakrabarti, Arunaloke; Sood, Prashant; Rudramurthy, Shivaprakash M.; Chen, Sharon; Jillwin, Joseph; Iyer, Ranganathan; Sharma, Ajanta; Harish, Belgode Narasimha; Roy, Indranil; Kindo, Anupma J.; Chhina, Deepinder; Savio, Jayanthi; Mendiratta, Deepak; Capoor, Malini R.; Das, Shukla; Arora, Anita; Chander, Jagdish; Xess, Immaculata; Boppe, Appalaraju; Ray, Ujjwayini; Rao, Ratna; Eshwara, Vandana Kalwaje; Joshi, Sangeeta; Patel, Atul; Sardana, Raman; Shetty, Anjali; Pamidimukkala, Umabala</t>
  </si>
  <si>
    <t>SIHAM Candidemia Network</t>
  </si>
  <si>
    <t>Characteristics, outcome and risk factors for mortality of paediatric patients with ICU-acquired candidemia in India: A multicentre prospective study</t>
  </si>
  <si>
    <t>MYCOSES</t>
  </si>
  <si>
    <t>Post Graduate Institute of Medical Education &amp; Research (PGIMER), Chandigarh; Gauhati Medical College &amp; Hospital; Jawaharlal Institute of Postgraduate Medical Education &amp; Research; Sri Ramachandra Institute of Higher Education &amp; Research; Dayanand Medical College &amp; Hospital; St. John's National Academy of Health Sciences; St. John's Medical College; Mahatma Gandhi Institute of Medical Sciences, Sevagram; Vardhman Mahavir Medical College &amp; Safdarjung Hospital; University of Delhi; University College of Medical Sciences; All India Institute of Medical Sciences (AIIMS) New Delhi; Manipal Academy of Higher Education (MAHE); Kasturba Medical College, Manipal; Nizam's Institute of Medical Sciences</t>
  </si>
  <si>
    <t>10.1111/myc.13145</t>
  </si>
  <si>
    <t>SEP 2020</t>
  </si>
  <si>
    <t>WOS:000571944200001</t>
  </si>
  <si>
    <t>Avanzi, C; Lecorche, E; Rakotomalala, FA; Benjak, A; Rabenja, FR; Ramarozatovo, LS; Cauchoix, B; Rakoto-Andrianarivelo, M; Tio-Coma, M; Leal-Calvo, T; Busso, P; Boy-Rottger, S; Chauffour, A; Rasamoelina, T; Andrianarison, A; Sendrasoa, F; Spencer, JS; Singh, P; Dashatwar, DR; Narang, R; Berland, JL; Jarlier, V; Salgado, CG; Moraes, MO; Geluk, A; Randrianantoandro, A; Cambau, E; Cole, ST</t>
  </si>
  <si>
    <t>Avanzi, Charlotte; Lecorche, Emmanuel; Rakotomalala, Fetra Angelot; Benjak, Andrej; Rabenja, Fahafahantsoa Rapelanoro; Ramarozatovo, Lala S.; Cauchoix, Bertrand; Rakoto-Andrianarivelo, Mala; Tio-Coma, Maria; Leal-Calvo, Thyago; Busso, Philippe; Boy-Roettger, Stefanie; Chauffour, Aurelie; Rasamoelina, Tahinamandrato; Andrianarison, Aina; Sendrasoa, Fandresena; Spencer, John S.; Singh, Pushpendra; Dashatwar, Digambar Ramchandra; Narang, Rahul; Berland, Jean-Luc; Jarlier, Vincent; Salgado, Claudio G.; Moraes, Milton O.; Geluk, Annemieke; Randrianantoandro, Andriamira; Cambau, Emmanuelle; Cole, Stewart T.</t>
  </si>
  <si>
    <t>Population Genomics of Mycobacterium leprae Reveals a New Genotype in Madagascar and the Comoros</t>
  </si>
  <si>
    <t>FRONTIERS IN MICROBIOLOGY</t>
  </si>
  <si>
    <t>Swiss Federal Institutes of Technology Domain; Ecole Polytechnique Federale de Lausanne; Colorado State University; University of Basel; Swiss Tropical &amp; Public Health Institute; UDICE-French Research Universities; Universite Paris Cite; Assistance Publique Hopitaux Paris (APHP); Hopital Universitaire Lariboisiere-Fernand-Widal - APHP; Institut National de la Sante et de la Recherche Medicale (Inserm); UDICE-French Research Universities; Universite Paris Cite; University Antananarivo; Leiden University; Leiden University Medical Center (LUMC); Leiden University - Excl LUMC; Fundacao Oswaldo Cruz; Institut National de la Sante et de la Recherche Medicale (Inserm); UDICE-French Research Universities; Sorbonne Universite; Indian Council of Medical Research (ICMR); ICMR - National Institute for Research in Tribal Health (NIRTH); Mahatma Gandhi Institute of Medical Sciences, Sevagram; Institut National de la Sante et de la Recherche Medicale (Inserm); UDICE-French Research Universities; Universite Claude Bernard Lyon 1; Assistance Publique Hopitaux Paris (APHP); Hopital Universitaire Pitie-Salpetriere - APHP; UDICE-French Research Universities; Sorbonne Universite; Universidade Federal do Para; UDICE-French Research Universities; Universite Paris Cite; Le Reseau International des Instituts Pasteur (RIIP); Institut Pasteur Paris; University of Bern</t>
  </si>
  <si>
    <t>MAY 11</t>
  </si>
  <si>
    <t>10.3389/fmicb.2020.00711</t>
  </si>
  <si>
    <t>WOS:000537269000001</t>
  </si>
  <si>
    <t>Mathur, P; Malpiedi, P; Walia, K; Srikantiah, P; Gupta, S; Lohiya, A; Chakrabarti, A; Ray, P; Biswal, M; Taneja, N; Rupali, P; Balaji, V; Rodrigues, C; Nag, VL; Tak, V; Venkatesh, V; Mukhopadhyay, C; Deotale, V; Padmaja, K; Wattal, C; Bhattacharya, S; Karuna, T; Behera, B; Singh, S; Nath, R; Ray, R; Baveja, S; Fomda, BA; Devi, KS; Das, P; Khandelwal, N; Verma, P; Bhattacharyya, P; Gaind, R; Kapoor, L; Gupta, N; Sharma, A; VanderEnde, D; Siromany, V; Laserson, K; Guleria, R</t>
  </si>
  <si>
    <t>Mathur, Purva; Malpiedi, Paul; Walia, Kamini; Srikantiah, Padmini; Gupta, Sunil; Lohiya, Ayush; Chakrabarti, Arunaloke; Ray, Pallab; Biswal, Manisha; Taneja, Neelam; Rupali, Priscilla; Balaji, Veeraraghavan; Rodrigues, Camilla; Nag, Vijaya Lakshmi; Tak, Vibhor; Venkatesh, Vimala; Mukhopadhyay, Chiranjay; Deotale, Vijayshri; Padmaja, Kanne; Wattal, Chand; Bhattacharya, Sanjay; Karuna, Tadepalli; Behera, Bijayini; Singh, Sanjeev; Nath, Reema; Ray, Raja; Baveja, Sujata; Fomda, Bashir A.; Devi, Khumanthem Sulochana; Das, Padma; Khandelwal, Neeta; Verma, Prachi; Bhattacharyya, Prithwis; Gaind, Rajni; Kapoor, Lata; Gupta, Neil; Sharma, Aditya; VanderEnde, Daniel; Siromany, Valan; Laserson, Kayla; Guleria, Randeep</t>
  </si>
  <si>
    <t>Health-care-associated bloodstream and urinary tract infections in a network of hospitals in India: a multicentre, hospital-based, prospective surveillance study</t>
  </si>
  <si>
    <t>LANCET GLOBAL HEALTH</t>
  </si>
  <si>
    <t>All India Institute of Medical Sciences (AIIMS) New Delhi; Centers for Disease Control &amp; Prevention - USA; Indian Council of Medical Research (ICMR); Post Graduate Institute of Medical Education &amp; Research (PGIMER), Chandigarh; Christian Medical College &amp; Hospital (CMCH) Vellore; All India Institute of Medical Sciences (AIIMS) Jodhpur; King George's Medical University; Manipal Academy of Higher Education (MAHE); Kasturba Medical College, Manipal; Mahatma Gandhi Institute of Medical Sciences, Sevagram; Nizam's Institute of Medical Sciences; All India Institute of Medical Sciences (AIIMS) Bhopal; All India Institute of Medical Sciences (AIIMS) Bhubaneswar; Amrita Vishwa Vidyapeetham; Amrita Vishwa Vidyapeetham Kochi; Institute of Post Graduate Medical Education &amp; Research (IPGMER), Kolkata; Sher-i-Kashmir Institute of Medical Sciences; Regional Institute of Medical Sciences, Imphal; All India Institute of Medical Sciences (AIIMS) Raipur; North Eastern Indira Gandhi Regional Institute of Health &amp; Medical Sciences (NEIGRIHMS); Vardhman Mahavir Medical College &amp; Safdarjung Hospital; National Centre for Disease Control (NCDC)</t>
  </si>
  <si>
    <t>E1317</t>
  </si>
  <si>
    <t>E1325</t>
  </si>
  <si>
    <t>WOS:000896074800032</t>
  </si>
  <si>
    <t>Purva, M; Randeep, G; Rajesh, M; Mahesh, CM; Sunil, G; Subodh, K; Sushma, S; Naveet, W; Pramod, G; Arti, K; Surbhi, K; Omika, K; Sonal, K; Manoj, S; Arunaloke, C; Pallab, R; Manisha, B; Neelam, T; Priscilla, R; Subaramani, K; Ebor, J; Veeraraghavan, B; Camilla, R; Vijayalakshmi, N; Vibhor, T; Kuldeep, S; Pradeep, KB; Neeraj, G; Daisy, K; Vimala, V; Chiranjay, M; Vandana, KE; Muralidhar, V; Vijayshri, D; Ruchita, A; Kanne, P; Sukanya, S; Chand, W; Neeraj, G; Sanjay, B; Sourav, S; Karuna, T; Saurabh, S; Behera, B; Sanjeev, S; Thirunarayan, MA; Reema, N; Lahri, S; Raja, R; Hirak, JR; Sujata, B; Desma, D; Mammen, C; Sudipta, M; Manas, KR; Gaurav, G; Swagata, T; Satyajeet, M; Anupam, D; Tushar, SM; Bashir, AF; Gulnaz, B; Shaista, N; Sulochana, D; Khuraijam, RD; Langpoklakpam, CS; Padma, D; Anudita, B; Ujjwala, G; Neeta, K; Geeta, V; Tanvi, S; Shristi, J; Prachi, V; Mamta, L; Prithwis, B; Anil, CP; Clarissa, L; Rajni, G; Rushika, S; Lata, K; Vinod, O; Kamini, W</t>
  </si>
  <si>
    <t>Purva, Mathur; Randeep, Guleria; Rajesh, Malhotra; Mahesh, C. Misra; Sunil, Gupta; Subodh, Kumar; Sushma, Sagar; Naveet, Wig; Pramod, Garg; Arti, Kapil; Surbhi, Khurana; Omika, Katoch; Sonal, Katyal; Manoj, Sahu; Arunaloke, Chakrabarti; Pallab, Ray; Manisha, Biswal; Neelam, Taneja; Priscilla, Rupali; Subaramani, K.; Ebor, Jacob; Veeraraghavan, Balaji; Camilla, Rodrigues; Vijayalakshmi, Nag; Vibhor, Tak; Kuldeep, Singh; Pradeep, K. Bhatia; Neeraj, Gupta; Daisy, Khera; Vimala, Venkatesh; Chiranjay, Mukhopadhyay; Vandana, K. E.; Muralidhar, Varma; Vijayshri, Deotale; Ruchita, Attal; Kanne, Padmaja; Sukanya, Sudhaharan; Chand, Wattal; Neeraj, Goel; Sanjay, Bhattacharya; Sourav, Sen; Karuna, Tadepalli; Saurabh, Saigal; Behera, Bijayini; Sanjeev, Singh; Thirunarayan, M. A.; Reema, Nath; Lahri, Saikia; Raja, Ray; Hirak, J. Raj; Sujata, Baveja; Desma, D'Souza; Mammen, Chandy; Sudipta, Mukherjee; Manas, K. Roy; Gaurav, Goel; Swagata, Tripathy; Satyajeet, Misra; Anupam, Dey; Tushar, S. Mishra; Bashir, A. Fomda; Gulnaz, Bashir; Shaista, Nazir; Sulochana, Devi; Khuraijam, R. Devi; Langpoklakpam, C. Singh; Padma, Das; Anudita, Bhargava; Ujjwala, Gaikwad; Neeta, Khandelwal; Geeta, Vaghela; Tanvi, Sukharamwala; Shristi, Jain; Prachi, Verma; Mamta, Lamba; Prithwis, Bhattacharyya; Anil, C. Phukan; Clarissa, Lyngdoh; Rajni, Gaind; Rushika, Saksena; Lata, Kapoor; Vinod, Ohri; Kamini, Walia</t>
  </si>
  <si>
    <t>Assessment of Core Capacities for Antimicrobial Stewardship Practices in Indian Hospitals: Report from a Multicentric Initiative of Global Health Security Agenda</t>
  </si>
  <si>
    <t>All India Institute of Medical Sciences (AIIMS) New Delhi; All India Institute of Medical Sciences (AIIMS) New Delhi; All India Institute of Medical Sciences (AIIMS) New Delhi; All India Institute of Medical Sciences (AIIMS) New Delhi; All India Institute of Medical Sciences (AIIMS) New Delhi; All India Institute of Medical Sciences (AIIMS) New Delhi; All India Institute of Medical Sciences (AIIMS) New Delhi; All India Institute of Medical Sciences (AIIMS) New Delhi; Vardhman Mahavir Medical College &amp; Safdarjung Hospital; All India Institute of Medical Sciences (AIIMS) Jodhpur; All India Institute of Medical Sciences (AIIMS) Jodhpur; All India Institute of Medical Sciences (AIIMS) Jodhpur; All India Institute of Medical Sciences (AIIMS) Jodhpur; Post Graduate Institute of Medical Education &amp; Research (PGIMER), Chandigarh; Christian Medical College &amp; Hospital (CMCH) Vellore; Christian Medical College &amp; Hospital (CMCH) Vellore; Christian Medical College &amp; Hospital (CMCH) Vellore; Christian Medical College &amp; Hospital (CMCH) Vellore; Armed Forces Medical College; Mahatma Gandhi Institute of Medical Sciences, Sevagram; King George's Medical University; Manipal Academy of Higher Education (MAHE); Kasturba Medical College, Manipal; Manipal Academy of Higher Education (MAHE); Kasturba Medical College, Manipal; Nizam's Institute of Medical Sciences; Institute of Post Graduate Medical Education &amp; Research (IPGMER), Kolkata; All India Institute of Medical Sciences (AIIMS) Bhopal; All India Institute of Medical Sciences (AIIMS) Bhopal; Amrita Vishwa Vidyapeetham; Amrita Vishwa Vidyapeetham Kochi; Gauhati Medical College &amp; Hospital; All India Institute of Medical Sciences (AIIMS) Bhubaneswar; All India Institute of Medical Sciences (AIIMS) Bhubaneswar; All India Institute of Medical Sciences (AIIMS) Bhubaneswar; Sher-i-Kashmir Institute of Medical Sciences; Regional Institute of Medical Sciences, Imphal; Regional Institute of Medical Sciences, Imphal; All India Institute of Medical Sciences (AIIMS) Raipur; North Eastern Indira Gandhi Regional Institute of Health &amp; Medical Sciences (NEIGRIHMS); North Eastern Indira Gandhi Regional Institute of Health &amp; Medical Sciences (NEIGRIHMS)</t>
  </si>
  <si>
    <t>PMID 32003327</t>
  </si>
  <si>
    <t>10.4103/ijmm.IJMM_19_445</t>
  </si>
  <si>
    <t>WOS:000513663000002</t>
  </si>
  <si>
    <t>Katoch, O; Katyal, S; Srivastav, S; Rodrigues, C; Rupali, P; Chakrabarti, A; Ray, P; Tak, V; Biswal, M; Nath, R; Mukhopadhyay, C; Bhattacharya, S; Padmaja, K; Deotale, V; Venkatesh, V; Wattal, C; Ma, T; Nag, VL; Ray, R; Behera, B; Baveja, S; Karuna, T; Singh, SK; Fomda, B; Devi, SK; Das, P; Khandelwal, N; Verma, P; Gaind, R; Bhattacharyya, P; Kumar, P; Srivastava, A; Iravane, J; Majumdar, T; Sharma, R; Sankara, D; Eshwara, VK; Varma, M; Nazir, S; Tripathy, S; Mishra, S; Dey, A; Thangavelu, P; Kapoor, L; Malhotra, R; Walia, K; Guleria, R; Mathur, P</t>
  </si>
  <si>
    <t>Katoch, Omika; Katyal, Sonal; Srivastav, Sharad; Rodrigues, Camilla; Rupali, Priscilla; Chakrabarti, Arunaloke; Ray, Pallab; Tak, Vibhor; Biswal, Manisha; Nath, Reema; Mukhopadhyay, Chiranjay; Bhattacharya, Sanjay; Padmaja, Kanne; Deotale, Vijayshri; Venkatesh, Vimala; Wattal, Chand; Ma, Thirunarayan; Nag, Vijaya Lakshmi; Ray, Raja; Behera, Bijayini; Baveja, Sujata; Karuna, Tadepalli; Singh, Sanjeev K.; Fomda, Bashir; Devi, Sulochana Khumanthem; Das, Padma; Khandelwal, Neeta; Verma, Prachi; Gaind, Rajni; Bhattacharyya, Prithwis; Kumar, Puneet; Srivastava, Ashutosh; Iravane, Jyoti; Majumdar, Tapan; Sharma, Rajni; Sankara, Dhanapaul; Eshwara, Vandana Kalwaje; Varma, Muralidhar; Nazir, Shaista; Tripathy, Swagata; Mishra, Satyajeet; Dey, Anupam; Thangavelu, Premkumar; Kapoor, Lata; Malhotra, Rajesh; Walia, Kamini; Guleria, Randeep; Mathur, Purva</t>
  </si>
  <si>
    <t>Self-reported survey on infection prevention and control structures in healthcare facilities part of a national level healthcare associated infection surveillance network in India, 2019</t>
  </si>
  <si>
    <t>AMERICAN JOURNAL OF INFECTION CONTROL</t>
  </si>
  <si>
    <t>All India Institute of Medical Sciences (AIIMS) New Delhi; Christian Medical College &amp; Hospital (CMCH) Vellore; All India Institute of Medical Sciences (AIIMS) Jodhpur; Manipal Academy of Higher Education (MAHE); Kasturba Medical College, Manipal; Nizam's Institute of Medical Sciences; Mahatma Gandhi Institute of Medical Sciences, Sevagram; King George's Medical University; Institute of Post Graduate Medical Education &amp; Research (IPGMER), Kolkata; All India Institute of Medical Sciences (AIIMS) Bhubaneswar; All India Institute of Medical Sciences (AIIMS) Bhopal; Amrita Vishwa Vidyapeetham; Amrita Vishwa Vidyapeetham Kochi; Sher-i-Kashmir Institute of Medical Sciences; Regional Institute of Medical Sciences, Imphal; All India Institute of Medical Sciences (AIIMS) Raipur; Vardhman Mahavir Medical College &amp; Safdarjung Hospital; North Eastern Indira Gandhi Regional Institute of Health &amp; Medical Sciences (NEIGRIHMS); All India Institute of Medical Sciences (AIIMS) Rishikesh; SMS Medical College &amp; Hospital; Manipal Academy of Higher Education (MAHE); Kasturba Medical College, Manipal; All India Institute of Medical Sciences (AIIMS) Bhubaneswar; All India Institute of Medical Sciences (AIIMS) Bhubaneswar; All India Institute of Medical Sciences (AIIMS) Bhubaneswar; All India Institute of Medical Sciences (AIIMS) New Delhi; Indian Council of Medical Research (ICMR); All India Institute of Medical Sciences (AIIMS) New Delhi</t>
  </si>
  <si>
    <t>10.1016/j.ajic.2021.09.019</t>
  </si>
  <si>
    <t>WOS:000793283900004</t>
  </si>
  <si>
    <t>Dhillon, PK; Mathur, P; Nandakumar, A; Fitzmaurice, C; Kumar, GA; Mehrotra, R; Shukla, DK; Rath, GK; Gupta, PC; Swaminathan, R; Thakur, JS; Dey, S; Allen, C; Badwe, RA; Dikshit, R; Dhaliwal, RS; Kaur, T; Kataki, AC; Visvveswara, RN; Gangadharan, P; Dutta, E; Furtado, M; Varghese, CM; Bhardwaj, D; Muraleedharan, P; Odell, CM; Glenn, S; Bal, MS; Bapsy, PP; Bennett, J; Bodal, VK; Chakma, JK; Chakravarty, S; Chaturvedi, M; Das, P; Deshmane, V; Gangane, N; Harvey, J; Jayalekshmi, P; Jerang, K; Johnson, SC; Julka, PK; Kaushik, D; Khamo, V; Koyande, S; Kutz, M; Langstieh, WB; Lingegowda, KB; Mahajan, RC; Mahanta, J; Majumdar, G; Manoharan, N; Mathew, A; Nene, BM; Pati, S; Pradhan, PK; Raina, V; Rama, R; Ramesh, C; Sathishkumar, K; Schelonka, K; Sebastian, P; Shackelford, K; Shah, J; Shanta, V; Sharma, JD; Shrivastava, A; Tawsik, S; Tyagi, BB; Vaitheeswaran, K; Vallikad, E; Verma, Y; Zomawia, E; Lim, SS; Vos, T; Dandona, R; Reddy, KS; Naghavi, M; Murray, CJL; Swaminathan, S; Dandona, L</t>
  </si>
  <si>
    <t>Dhillon, Preet K.; Mathur, Prashant; Nandakumar, A.; Fitzmaurice, Christina; Kumar, G. Anil; Mehrotra, Ravi; Shukla, D. K.; Rath, G. K.; Gupta, Prakash C.; Swaminathan, Rajaraman; Thakur, J. S.; Dey, Subhojit; Allen, Christine; Badwe, R. A.; Dikshit, Rajesh; Dhaliwal, R. S.; Kaur, Tanvir; Kataki, Amal C.; Visvveswara, Rudrapatna N.; Gangadharan, P.; Dutta, Eliza; Furtado, Melissa; Varghese, Chris M.; Bhardwaj, Deeksha; Muraleedharan, Pallavi; Odell, Christopher M.; Glenn, Scott; Bal, Manjit S.; Bapsy, P. P.; Bennett, James; Bodal, Vijay K.; Chakma, J. K.; Chakravarty, Sekhar; Chaturvedi, Meesha; Das, Priyanka; Deshmane, Vinay; Gangane, Nitin; Harvey, James; Jayalekshmi, P.; Jerang, Kaling; Johnson, Sarah C.; Julka, P. K.; Kaushik, Debnath; Khamo, Vinotsole; Koyande, Shravani; Kutz, Michael; Langstieh, W. B.; Lingegowda, K. B.; Mahajan, R. C.; Mahanta, Jagadish; Majumdar, Gautam; Manoharan, N.; Mathew, Aleyamma; Nene, B. M.; Pati, Sanghamitra; Pradhan, P. K.; Raina, Vinod; Rama, Ranganathan; Ramesh, C.; Sathishkumar, K.; Schelonka, Kathryn; Sebastian, Paul; Shackelford, Katya; Shah, Janmesh; Shanta, V; Sharma, Jagannath D.; Shrivastava, Atul; Tawsik, Sopai; Tyagi, Brij B.; Vaitheeswaran, K.; Vallikad, Elizabeth; Verma, Yogesh; Zomawia, Eric; Lim, Stephen S.; Vos, Theo; Dandona, Rakhi; Reddy, K. Srinath; Naghavi, Mohsen; Murray, Christopher J. L.; Swaminathan, Soumya; Dandona, Lalit</t>
  </si>
  <si>
    <t>The burden of cancers and their variations across the states of India: the Global Burden of Disease Study 1990-2016</t>
  </si>
  <si>
    <t>Public Health Foundation of India; Indian Council of Medical Research (ICMR); ICMR - National Centre for Disease Informatics &amp; Research (NCDIR); Institute for Health Metrics &amp; Evaluation; University of Washington; University of Washington Seattle; Indian Council of Medical Research (ICMR); ICMR - National Institute of Cancer Prevention &amp; Research (NICPR); Indian Council of Medical Research (ICMR); All India Institute of Medical Sciences (AIIMS) New Delhi; DR. B.R.A. Institute Rotary Cancer Hospital; Post Graduate Institute of Medical Education &amp; Research (PGIMER), Chandigarh; Post Graduate Institute of Medical Education &amp; Research (PGIMER), Chandigarh; Public Health Foundation of India; Tata Memorial Centre (TMC); Tata Memorial Hospital; Tata Memorial Centre (TMC); Tata Memorial Hospital; Tata Memorial Centre (TMC); Dr. Bhubaneswar Borooah Cancer Institute; Amrita Vishwa Vidyapeetham; Amrita Vishwa Vidyapeetham Kochi; Mahatma Gandhi Institute of Medical Sciences, Sevagram; Regional Institute of Medical Sciences, Imphal; Kidwai Memorial Institute of Oncology; Kidwai Memorial Institute of Oncology; Indian Council of Medical Research (ICMR); Indian Council of Medical Research (ICMR); ICMR - Regional Medical Research Centre (RMRC), Bhubaneswar; The Gujarat Cancer &amp; Research Institute; St. John's National Academy of Health Sciences; St. John's Medical College; Sikkim Manipal University</t>
  </si>
  <si>
    <t>10.1016/S1470-2045(18)30447-9</t>
  </si>
  <si>
    <t>WOS:000446052800050</t>
  </si>
  <si>
    <t>Mathur, P; Malpiedi, P; Walia, K; Malhotra, R; Srikantiah, P; Katoch, O; Katyal, S; Khurana, S; Misra, MC; Gupta, S; Kumar, S; Sagar, S; Vig, N; Garg, P; Kapil, A; Sahu, M; Chakrabarti, A; Ray, P; Biswal, M; Taneja, N; Rupali, P; Chacko, B; Michael, JS; Balaji, V; Rodrigues, C; Nag, VL; Tak, V; Venkatesh, V; Mukhopadhyay, C; Vandana, KE; Varma, M; Deotale, V; Attal, R; Padmaja, K; Wattal, C; Goel, N; Bhattacharya, S; Karuna, T; Saigal, S; Behera, B; Singh, S; Thirunarayan, MA; Nath, R; Ray, R; Baveja, S; D'Souza, D; Chandy, M; Mukherjee, S; Roy, M; Goel, G; Tripathy, S; Misra, S; Dey, A; Mishra, T; Raj, H; Fomda, B; Bashir, G; Nazir, S; Devi, S; Devi, KR; Singh, LC; Das, P; Bhargava, A; Gaikwad, U; Khandelwal, N; Vaghela, G; Sukharamwala, T; Verma, P; Lamba, M; Jain, S; Bhattacharyya, P; Phukan, A; Lyngdoh, C; Sharma, R; Gaind, R; Saksena, R; Kapoor, L; Gupta, N; Sharma, A; VanderEnde, D; Velayudhan, A; Siromany, V; Laserson, K; Guleria, R</t>
  </si>
  <si>
    <t>Mathur, Purva; Malpiedi, Paul; Walia, Kamini; Malhotra, Rajesh; Srikantiah, Padmini; Katoch, Omika; Katyal, Sonal; Khurana, Surbhi; Misra, Mahesh Chandra; Gupta, Sunil; Kumar, Subodh; Sagar, Sushma; Vig, Naveet; Garg, Pramod; Kapil, Arti; Sahu, Manoj; Chakrabarti, Arunaloke; Ray, Pallab; Biswal, Manisha; Taneja, Neelam; Rupali, Priscilla; Chacko, Binila; Michael, Joy Sarojini; Balaji, Veeraraghavan; Rodrigues, Camilla; Nag, Vijaya Lakshmi; Tak, Vibhor; Venkatesh, Vimala; Mukhopadhyay, Chiranjay; Vandana, K. E.; Varma, Muralidhar; Deotale, Vijayshri; Attal, Ruchita; Padmaja, Kanne; Wattal, Chand; Goel, Neeraj; Bhattacharya, Sanjay; Karuna, Tadepalli; Saigal, Saurabh; Behera, Bijayini; Singh, Sanjeev; Thirunarayan, M. A.; Nath, Reema; Ray, Raja; Baveja, Sujata; D'Souza, Desma; Chandy, Mammen; Mukherjee, Sudipta; Roy, Manas; Goel, Gaurav; Tripathy, Swagata; Misra, Satyajeet; Dey, Anupam; Mishra, Tushar; Raj, Hirak; Fomda, Bashir; Bashir, Gulnaz; Nazir, Shaista; Devi, Sulochana; Devi, Khuraijam Ranjana; Singh, Langpoklakpam Chaoba; Das, Padma; Bhargava, Anudita; Gaikwad, Ujjwala; Khandelwal, Neeta; Vaghela, Geeta; Sukharamwala, Tanvi; Verma, Prachi; Lamba, Mamta; Jain, Shristi; Bhattacharyya, Prithwis; Phukan, Anil; Lyngdoh, Clarissa; Sharma, Rajeev; Gaind, Rajni; Saksena, Rushika; Kapoor, Lata; Gupta, Neil; Sharma, Aditya; VanderEnde, Daniel; Velayudhan, Anoop; Siromany, Valan; Laserson, Kayla; Guleria, Randeep</t>
  </si>
  <si>
    <t>Surveillance of Healthcare-Associated Bloodstream and Urinary Tract Infections in a National Level Network of Indian Hospitals</t>
  </si>
  <si>
    <t>INFECTION CONTROL AND HOSPITAL EPIDEMIOLOGY</t>
  </si>
  <si>
    <t>All India Institute of Medical Sciences (AIIMS) New Delhi; Centers for Disease Control &amp; Prevention - USA; Indian Council of Medical Research (ICMR); Centers for Disease Control &amp; Prevention - USA; Vardhman Mahavir Medical College &amp; Safdarjung Hospital; Post Graduate Institute of Medical Education &amp; Research (PGIMER), Chandigarh; Christian Medical College &amp; Hospital (CMCH) Vellore; Christian Medical College &amp; Hospital (CMCH) Vellore; All India Institute of Medical Sciences (AIIMS) Jodhpur; King George's Medical University; Manipal Academy of Higher Education (MAHE); Kasturba Medical College, Manipal; Manipal Academy of Higher Education (MAHE); Kasturba Medical College, Manipal; Mahatma Gandhi Institute of Medical Sciences, Sevagram; Nizam's Institute of Medical Sciences; All India Institute of Medical Sciences (AIIMS) Bhopal; All India Institute of Medical Sciences (AIIMS) Bhubaneswar; Amrita Vishwa Vidyapeetham; Amrita Vishwa Vidyapeetham Kochi; Institute of Post Graduate Medical Education &amp; Research (IPGMER), Kolkata; All India Institute of Medical Sciences (AIIMS) Bhubaneswar; Institute of Post Graduate Medical Education &amp; Research (IPGMER), Kolkata; Sher-i-Kashmir Institute of Medical Sciences; Regional Institute of Medical Sciences, Imphal; All India Institute of Medical Sciences (AIIMS) Raipur; All India Institute of Medical Sciences (AIIMS) Raipur; North Eastern Indira Gandhi Regional Institute of Health &amp; Medical Sciences (NEIGRIHMS); Vardhman Mahavir Medical College &amp; Safdarjung Hospital; Vardhman Mahavir Medical College &amp; Safdarjung Hospital; Centers for Disease Control &amp; Prevention - USA</t>
  </si>
  <si>
    <t>S398</t>
  </si>
  <si>
    <t>S399</t>
  </si>
  <si>
    <t>10.1017/ice.2020.1043</t>
  </si>
  <si>
    <t>WOS:000621851501275</t>
  </si>
  <si>
    <t>Dandona, R; Kumar, GA; Henry, NJ; Joshua, V; Ramji, S; Gupta, SS; Agrawal, D; Kumar, R; Lodha, R; Mathai, M; Kassebaum, NJ; Pandey, A; Wang, HD; Sinha, A; Hemalatha, R; Abdulkader, RS; Agarwal, V; Albert, S; Biswas, A; Burstein, R; Chakma, JK; Christopher, DJ; Collison, M; Dash, AP; Dey, S; Dicker, D; Gardner, W; Glenn, SD; Golechha, MJ; He, YH; Jerath, SG; Kant, R; Kar, A; Khera, AK; Kinra, S; Koul, PA; Krish, V; Krishnankutty, RP; Kurpad, AV; Kyu, HH; Laxmaiah, A; Mahanta, J; Mahesh, PA; Malhotra, R; Mamidi, RS; Manguerra, H; Mathew, JL; Mathur, MR; Mehrotra, R; Mukhopadhyay, S; Murthy, GVS; Mutreja, P; Nagalla, B; Nguyen, G; Oommen, AM; Pati, A; Pati, S; Perkins, S; Prakash, S; Purwar, M; Sagar, R; Sankar, MJ; Saraf, DS; Shukla, DK; Shukla, SR; Singh, NP; Sreenivas, V; Tandale, B; Thankappan, KR; Tripathi, M; Tripathi, S; Tripathy, S; Troeger, C; Varghese, CM; Varughese, S; Watson, S; Yadav, G; Zodpey, S; Reddy, KS; Toteja, GS; Naghavi, M; Lim, SS; Vos, T; Bekedam, HJ; Swaminathan, S; Murray, CJL; Hay, SI; Sharma, RS; Dandona, L</t>
  </si>
  <si>
    <t>Dandona, Rakhi; Kumar, G. Anil; Henry, Nathaniel J.; Joshua, Vasna; Ramji, Siddarth; Gupta, Subodh S.; Agrawal, Deepti; Kumar, Rashmi; Lodha, Rakesh; Mathai, Matthews; Kassebaum, Nicholas J.; Pandey, Anamika; Wang, Haidong; Sinha, Anju; Hemalatha, Rajkumar; Abdulkader, Rizwan S.; Agarwal, Vivek; Albert, Sandra; Biswas, Atanu; Burstein, Roy; Chakma, Joy K.; Christopher, D. J.; Collison, Michael; Dash, A. P.; Dey, Sagnik; Dicker, Daniel; Gardner, William; Glenn, Scott D.; Golechha, Mahaveer J.; He, Yihua; Jerath, Suparna G.; Kant, Rajni; Kar, Anita; Khera, Ajay K.; Kinra, Sanjay; Koul, Parvaiz A.; Krish, Varsha; Krishnankutty, Rinu P.; Kurpad, Anura, V; Kyu, Hmwe H.; Laxmaiah, Avula; Mahanta, Jagadish; Mahesh, P. A.; Malhotra, Ridhima; Mamidi, Raja S.; Manguerra, Helena; Mathew, Joseph L.; Mathur, Manu R.; Mehrotra, Ravi; Mukhopadhyay, Satinath; Murthy, G. V. S.; Mutreja, Parul; Nagalla, Balakrishna; Nguyen, Grant; Oommen, Anu M.; Pati, Ashalata; Pati, Sanghamitra; Perkins, Samantha; Prakash, Sanjay; Purwar, Manorama; Sagar, Rajesh; Sankar, Mari J.; Saraf, Deepika S.; Shukla, D. K.; Shukla, Sharvari R.; Singh, Narinder P.; Sreenivas, V; Tandale, Babasaheb; Thankappan, Kavumpurathu R.; Tripathi, Manjari; Tripathi, Suryakant; Tripathy, Srikanth; Troeger, Christopher; Varghese, Chris M.; Varughese, Santosh; Watson, Stefanie; Yadav, Geetika; Zodpey, Sanjay; Reddy, K. Srinath; Toteja, G. S.; Naghavi, Mohsen; Lim, Stephen S.; Vos, Theo; Bekedam, Hendrik J.; Swaminathan, Soumya; Murray, Christopher J. L.; Hay, Simon, I; Sharma, R. S.; Dandona, Lalit</t>
  </si>
  <si>
    <t>Subnational mapping of under-5 and neonatal mortality trends in India: the Global Burden of Disease Study 2000-17</t>
  </si>
  <si>
    <t>Public Health Foundation of India; Institute for Health Metrics &amp; Evaluation; University of Washington; University of Washington Seattle; Indian Council of Medical Research (ICMR); ICMR - National Institute of Epidemiology (NIE); Maulana Azad Medical College; Mahatma Gandhi Institute of Medical Sciences, Sevagram; King George's Medical University; King George's Medical University; King George's Medical University; All India Institute of Medical Sciences (AIIMS) New Delhi; All India Institute of Medical Sciences (AIIMS) New Delhi; All India Institute of Medical Sciences (AIIMS) New Delhi; All India Institute of Medical Sciences (AIIMS) New Delhi; Liverpool School of Tropical Medicine; Indian Council of Medical Research (ICMR); Indian Council of Medical Research (ICMR); ICMR - National Institute of Nutrition (NIN); Manonmaniam Sundaranar University; Public Health Foundation of India; Institute of Post Graduate Medical Education &amp; Research (IPGMER), Kolkata; Christian Medical College &amp; Hospital (CMCH) Vellore; Christian Medical College &amp; Hospital (CMCH) Vellore; Christian Medical College &amp; Hospital (CMCH) Vellore; Central University of Tamil Nadu; Indian Institute of Technology System (IIT System); Indian Institute of Technology (IIT) - Delhi; Public Health Foundation of India; Public Health Foundation of India; Savitribai Phule Pune University; University of London; London School of Hygiene &amp; Tropical Medicine; Sher-i-Kashmir Institute of Medical Sciences; St. John's National Academy of Health Sciences; St. John's Medical College; Indian Council of Medical Research (ICMR); JSS Academy of Higher Education &amp; Research; JSS Medical College, Mysuru; Post Graduate Institute of Medical Education &amp; Research (PGIMER), Chandigarh; Institute of Post Graduate Medical Education &amp; Research (IPGMER), Kolkata; Public Health Foundation of India; Indian Council of Medical Research (ICMR); ICMR - Regional Medical Research Centre (RMRC), Bhubaneswar; Maharaja Sayajirao University Baroda; Baroda Medical College; Symbiosis International University; Symbiosis Institute of Health Sciences (SIHS); Indian Council of Medical Research (ICMR); ICMR - National Institute of Virology (NIV); Department of Science &amp; Technology (India); Sree Chitra Tirunal Institute for Medical Sciences Technology (SCTIMST); Indian Council of Medical Research (ICMR); ICMR - National Institute for Research in Tuberculosis (NIRT); World Health Organization</t>
  </si>
  <si>
    <t>MAY 23</t>
  </si>
  <si>
    <t>10.1016/S0140-6736(20)30471-2</t>
  </si>
  <si>
    <t>WOS:000540986100027</t>
  </si>
  <si>
    <t>Dandona, L; Dandona, R; Kumar, GA; Shukla, DK; Paul, VK; Balakrishnan, K; Prabhakaran, D; Tandon, N; Salvi, S; Dash, AP; Nandakumar, A; Patel, V; Agarwal, SK; Gupta, PC; Dhaliwal, RS; Mathur, P; Laxmaiah, A; Dhillon, PK; Dey, S; Mathur, MR; Afshin, A; Fitzmaurice, C; Gakidou, E; Gething, P; Hay, SI; Kassebaum, NJ; Kyu, H; Lim, SS; Naghavi, M; Roth, GA; Stanaway, JD; Whiteford, H; Chadha, VK; Khaparde, SD; Rao, R; Rade, K; Dewan, P; Furtado, M; Dutta, E; Varghese, CM; Mehrotra, R; Jambulingam, P; Kaur, T; Sharma, M; Singh, S; Arora, R; Rasaily, R; Anjana, RM; Mohan, V; Agrawal, A; Chopra, A; Mathew, AJ; Bhardwaj, D; Muraleedharan, P; Mutreja, P; Bienhoff, K; Glenn, S; Abdulkader, RS; Aggarwal, AN; Aggarwal, R; Albert, S; Ambekar, A; Arora, M; Bachani, D; Bavdekar, A; Beig, G; Bhansali, A; Bhargava, A; Bhatia, E; Camara, B; Christopher, DJ; Das, SK; Dave, PV; Dey, S; Ghoshal, AG; Gopalakrishnan, N; Guleria, R; Gupta, R; Gupta, SS; Gupta, T; Gupte, MD; Gururaj, G; Harikrishnan, S; Iyer, V; Jain, SK; Jeemon, P; Joshua, V; Kant, R; Kar, A; Kataki, AC; Katoch, K; Khanna, T; Khera, A; Kinra, S; Koul, PA; Krishnan, A; Kumar, A; Kumar, RK; Kumar, R; Kurpad, AV; Ladusingh, L; Lodha, R; Mahesh, PA; Malhotra, R; Mathai, M; Mavalankar, D; Mohan, BVM; Mukhopadhyay, S; Murhekar, M; Murthy, GVS; Nair, S; Nair, SA; Nanda, L; Nongmaithem, RS; Oommen, AM; Pandian, JD; Pandya, SC; Parameswaran, S; Pati, S; Prasad, K; Prasad, N; Purwar, M; Rahim, A; Raju, S; Ramji, S; Rangaswamy, T; Rath, GK; Roy, A; Sabde, Y; Sachdeva, KS; Sadhu, H; Sagar, R; Sankar, MJ; Sharma, R; Shet, A; Shirude, S; Shukla, R; Shukla, SR; Singh, G; Singh, NP; Singh, V; Sinha, A; Sinha, DN; Srivastava, RK; Srividya, A; Suri, V; Swaminathan, R; Sylaja, PN; Tandale, B; Thakur, JS; Thankappan, KR; Thomas, N; Tripathy, S; Varghese, M; Varughese, S; Venkatesh, S; Venugopal, K; Vijayakumar, L; Xavier, D; Yajnik, CS; Zachariah, G; Zodpey, S; Rao, JVRP; Vos, T; Reddy, KS; Murray, CJL; Swaminathan, S</t>
  </si>
  <si>
    <t>Dandona, Lalit; Dandona, Rakhi; Kumar, G. Anil; Shukla, D. K.; Paul, Vinod K.; Balakrishnan, Kalpana; Prabhakaran, Dorairaj; Tandon, Nikhil; Salvi, Sundeep; Dash, A. P.; Nandakumar, A.; Patel, Vikram; Agarwal, Sanjay K.; Gupta, Prakash C.; Dhaliwal, R. S.; Mathur, Prashant; Laxmaiah, Avula; Dhillon, Preet K.; Dey, Subhojit; Mathur, Manu R.; Afshin, Ashkan; Fitzmaurice, Christina; Gakidou, Emmanuela; Gething, Peter; Hay, Simon I.; Kassebaum, Nicholas J.; Kyu, Hmwe; Lim, Stephen S.; Naghavi, Mohsen; Roth, Gregory A.; Stanaway, Jeffrey D.; Whiteford, Harvey; Chadha, Vineet K.; Khaparde, Sunil D.; Rao, Raghuram; Rade, Kirankumar; Dewan, Puneet; Furtado, Melissa; Dutta, Eliza; Varghese, Chris M.; Mehrotra, Ravi; Jambulingam, P.; Kaur, Tanvir; Sharma, Meenakshi; Singh, Shalini; Arora, Rashmi; Rasaily, Reeta; Anjana, Ranjit M.; Mohan, Viswanathan; Agrawal, Anurag; Chopra, Arvind; Mathew, Ashish J.; Bhardwaj, Deeksha; Muraleedharan, Pallavi; Mutreja, Parul; Bienhoff, Kelly; Glenn, Scott; Abdulkader, Rizwan S.; Aggarwal, Ashutosh N.; Aggarwal, Rakesh; Albert, Sandra; Ambekar, Atul; Arora, Monika; Bachani, Damodar; Bavdekar, Ashish; Beig, Gufran; Bhansali, Anil; Bhargava, Anurag; Bhatia, Eesh; Camara, Bilali; Christopher, D. J.; Das, Siddharth K.; Dave, Paresh V.; Dey, Sagnik; Ghoshal, Aloke G.; Gopalakrishnan, N.; Guleria, Randeep; Gupta, Rajeev; Gupta, Subodh S.; Gupta, Tarun; Gupte, M. D.; Gururaj, G.; Harikrishnan, Sivadasanpillai; Iyer, Veena; Jain, Sudhir K.; Jeemon, Panniyammakal; Joshua, Vasna; Kant, Rajni; Kar, Anita; Kataki, Amal C.; Katoch, Kiran; Khanna, Tripti; Khera, Ajay; Kinra, Sanjay; Koul, Parvaiz A.; Krishnan, Anand; Kumar, Avdhesh; Kumar, Raman K.; Kumar, Rashmi; Kurpad, Anura V.; Ladusingh, Laishram; Lodha, Rakesh; Mahesh, P. A.; Malhotra, Rajesh; Mathai, Matthews; Mavalankar, Dileep; Mohan, B. V. Murali; Mukhopadhyay, Satinath; Murhekar, Manoj; Murthy, G. V. S.; Nair, Sanjeev; Nair, Sreenivas A.; Nanda, Lipika; Nongmaithem, Romi S.; Oommen, Anu M.; Pandian, Jeyaraj D.; Pandya, Sapan C.; Parameswaran, Sreejith; Pati, Sanghamitra; Prasad, Kameshwar; Prasad, Narayan; Purwar, Manorama; Rahim, Asma; Raju, Sreebhushan; Ramji, Siddharth; Rangaswamy, Thara; Rath, Goura K.; Roy, Ambuj; Sabde, Yogesh; Sachdeva, K. S.; Sadhu, Harsiddha; Sagar, Rajesh; Sankar, Mari J.; Sharma, Rajendra; Shet, Anita; Shirude, Shreya; Shukla, Rajan; Shukla, Sharvari R.; Singh, Gagandeep; Singh, Narinder P.; Singh, Virendra; Sinha, Anju; Sinha, Dhirendra N.; Srivastava, R. K.; Srividya, A.; Suri, Vanita; Swaminathan, Rajaraman; Sylaja, P. N.; Tandale, Babasaheb; Thakur, J. S.; Thankappan, Kavumpurathu R.; Thomas, Nihal; Tripathy, Srikanth; Varghese, Mathew; Varughese, Santosh; Venkatesh, S.; Venugopal, K.; Vijayakumar, Lakshmi; Xavier, Denis; Yajnik, Chittaranjan S.; Zachariah, Geevar; Zodpey, Sanjay; Rao, J. V. R. Prasada; Vos, Theo; Reddy, K. Srinath; Murray, Christopher J. L.; Swaminathan, Soumya</t>
  </si>
  <si>
    <t>Nations within a nation: variations in epidemiological transition across the states of India, 1990-2016 in the Global Burden of Disease Study</t>
  </si>
  <si>
    <t>Public Health Foundation of India; Institute for Health Metrics &amp; Evaluation; University of Washington; University of Washington Seattle; Indian Council of Medical Research (ICMR); All India Institute of Medical Sciences (AIIMS) New Delhi; All India Institute of Medical Sciences (AIIMS) New Delhi; All India Institute of Medical Sciences (AIIMS) New Delhi; All India Institute of Medical Sciences (AIIMS) New Delhi; National Drug Dependence Treatment Centre (NDDTC); All India Institute of Medical Sciences (AIIMS) New Delhi; All India Institute of Medical Sciences (AIIMS) New Delhi; All India Institute of Medical Sciences (AIIMS) New Delhi; All India Institute of Medical Sciences (AIIMS) New Delhi; All India Institute of Medical Sciences (AIIMS) New Delhi; DR. B.R.A. Institute Rotary Cancer Hospital; All India Institute of Medical Sciences (AIIMS) New Delhi; All India Institute of Medical Sciences (AIIMS) New Delhi; Sri Ramachandra Institute of Higher Education &amp; Research; Central University of Tamil Nadu; Indian Council of Medical Research (ICMR); ICMR - National Centre for Disease Informatics &amp; Research (NCDIR); Harvard University; Harvard Medical School; Indian Council of Medical Research (ICMR); ICMR - National Institute of Nutrition (NIN); Public Health Foundation of India; University of Oxford; University of Queensland; National Centre for Disease Control (NCDC); National Centre for Disease Control (NCDC); Indian Council of Medical Research (ICMR); ICMR - Vector Control Research Center (VCRC); World Health Organization; Indian Council of Medical Research (ICMR); ICMR - National Institute of Cancer Prevention &amp; Research (NICPR); Indian Council of Medical Research (ICMR); ICMR - Vector Control Research Center (VCRC); Madras Diabetes Research Foundation; Council of Scientific &amp; Industrial Research (CSIR) - India; CSIR - Institute of Genomics &amp; Integrative Biology (IGIB); Christian Medical College &amp; Hospital (CMCH) Vellore; Christian Medical College &amp; Hospital (CMCH) Vellore; Christian Medical College &amp; Hospital (CMCH) Vellore; Christian Medical College &amp; Hospital (CMCH) Vellore; Christian Medical College &amp; Hospital (CMCH) Vellore; Manonmaniam Sundaranar University; Post Graduate Institute of Medical Education &amp; Research (PGIMER), Chandigarh; Post Graduate Institute of Medical Education &amp; Research (PGIMER), Chandigarh; Post Graduate Institute of Medical Education &amp; Research (PGIMER), Chandigarh; Post Graduate Institute of Medical Education &amp; Research (PGIMER), Chandigarh; Sanjay Gandhi Postgraduate Institute of Medical Sciences; Sanjay Gandhi Postgraduate Institute of Medical Sciences; Sanjay Gandhi Postgraduate Institute of Medical Sciences; Public Health Foundation of India; Ministry of Earth Sciences (MoES) - India; Indian Institute of Tropical Meteorology (IITM); Yenepoya (Deemed to be University); King George's Medical University; King George's Medical University; Indian Institute of Technology System (IIT System); Indian Institute of Technology (IIT) - Delhi; Madras Medical College &amp; General Hospital; Mahatma Gandhi Institute of Medical Sciences, Sevagram; Indian Institute of Technology System (IIT System); Indian Institute of Technology (IIT) - Kanpur; National Institute of Mental Health &amp; Neurosciences - India; National Institute of Mental Health &amp; Neurosciences - India; Department of Science &amp; Technology (India); Sree Chitra Tirunal Institute for Medical Sciences Technology (SCTIMST); Department of Science &amp; Technology (India); Sree Chitra Tirunal Institute for Medical Sciences Technology (SCTIMST); Department of Science &amp; Technology (India); Sree Chitra Tirunal Institute for Medical Sciences Technology (SCTIMST); Public Health Foundation of India; Indian Council of Medical Research (ICMR); ICMR - National Institute of Epidemiology (NIE); Indian Council of Medical Research (ICMR); ICMR - National Institute for Research in Tuberculosis (NIRT); Savitribai Phule Pune University; Tata Memorial Centre (TMC); Dr. Bhubaneswar Borooah Cancer Institute; Indian Council of Medical Research (ICMR); ICMR - National JALMA Institute for Leprosy &amp; Other Mycobacterial Diseases, Agra; University of London; London School of Hygiene &amp; Tropical Medicine; Sher-i-Kashmir Institute of Medical Sciences; Amrita Vishwa Vidyapeetham; Amrita Vishwa Vidyapeetham Kochi; St. John's National Academy of Health Sciences; St. John's Medical College; St. John's National Academy of Health Sciences; St. John's Medical College; International Institute for Population Sciences; JSS Academy of Higher Education &amp; Research; JSS Medical College, Mysuru; Liverpool School of Tropical Medicine; Institute of Post Graduate Medical Education &amp; Research (IPGMER), Kolkata; Public Health Foundation of India; Public Health Foundation of India; Regional Institute of Medical Sciences, Imphal; Jawaharlal Institute of Postgraduate Medical Education &amp; Research; Indian Council of Medical Research (ICMR); ICMR - Regional Medical Research Centre (RMRC), Bhubaneswar; Nizam's Institute of Medical Sciences; Maulana Azad Medical College; Indian Council of Medical Research (ICMR); ICMR - National Institute for Research in Environmental Health (NIREH); Indian Council of Medical Research (ICMR); ICMR - National Institute of Occupational Health (NIOH); Johns Hopkins University; Johns Hopkins Bloomberg School of Public Health; Symbiosis International University; Symbiosis Institute of Health Sciences (SIHS); Dayanand Medical College &amp; Hospital; Indian Council of Medical Research (ICMR); ICMR - National Institute of Virology (NIV)</t>
  </si>
  <si>
    <t>10.1016/S0140-6736(17)32804-0</t>
  </si>
  <si>
    <t>WOS:000417003400023</t>
  </si>
  <si>
    <t>Abbafati, C; Abbas, KM; Abbasi, M; Abbasifard, M; Abbasi-Kangevari, M; Abbastabar, H; Abd-Allah, F; Abdelalim, A; Abdollahi, M; Abdollahpour, I; Abedi, A; Abedi, P; Abegaz, KH; Abolhassani, H; Abosetugn, AE; Aboyans, V; Abrams, EM; Abreu, LG; Abrigo, MRM; Abu Haimed, AK; Abualhasan, A; Abu-Gharbieh, E; Abu-Raddad, LJ; Abushouk, AI; Acebedo, A; Ackerman, IN; Adabi, M; Adair, T; Adamu, AA; Adebayo, OM; Adedeji, IA; Adekanmbi, V; Adelson, JD; Adeoye, AM; Adetokunboh, OO; Adham, D; Advani, SM; Afarideh, M; Afshari, M; Afshin, A; Agardh, EE; Agarwal, G; Agasthi, P; Agesa, KM; Aghaali, M; Aghamir, SMK; Agrawal, A; Ahmad, T; Ahmadi, A; Ahmadi, K; Ahmadi, M; Ahmadieh, H; Ahmadpour, E; Ahmed, MB; Aji, B; Akalu, TY; Akinyemi, RO; Akinyemiju, T; Akombi, B; Akunna, CJ; Alahdab, F; Al-Aly, Z; Alam, K; Alam, N; Alam, S; Alam, T; Alanezi, FM; Alanzi, TM; Albertson, SB; Alcalde-Rabanal, JE; Alema, NM; Alemu, BW; Alemu, YM; Alhabib, KF; Alhassan, RK; Ali, M; Ali, S; Alicandro, G; Alijanzadeh, M; Alinia, C; Alipour, V; Alizade, H; Aljunid, SM; Alla, F; Allebeck, P; Almadi, MAH; Almasi, A; Almasi-Hashiani, A; Almasri, NA; Al-Mekhlafi, HM; Almulhim, AM; Alonso, J; Al-Raddadi, RM; Altirkawi, KA; Alumran, AK; Alvis-Guzman, N; Alvis-Zakzuk, NJ; Amare, AT; Amare, B; Amini, S; Amini-Rarani, M; Aminorroaya, A; Amiri, F; Amit, AML; Amugsi, DA; Amul, GGH; Anbesu, EW; Ancuceanu, R; Anderlini, D; Anderson, JA; Andrei, CL; Andrei, T; Androudi, S; Angus, C; Anjomshoa, M; Ansari, F; Ansari, I; Ansari-Moghaddam, A; Antonazzo, IC; Antonio, CAT; Antony, CM; Antriyandarti, E; Anvari, D; Anwer, R; Appiah, SCY; Arabloo, J; Arab-Zozani, M; Aravkin, AY; Arba, AAK; Aremu, O; Ariani, F; Aripov, T; Armoon, B; Arnlov, J; Arowosegbe, OO; Aryal, KK; Arzani, A; Asaad, M; Asadi-Aliabadi, M; Asadi-Pooya, AA; Asgari, S; Asghari, B; Jafarabadi, MA; Ashbaugh, C; Assmus, M; Atafar, Z; Athari, SS; Atnafu, DD; Atout, MMW; Atre, SR; Atteraya, MS; Ausloos, F; Ausloos, M; Avila-Burgos, L; Avokpaho, EFGA; Quintanilla, BPA; Ayano, G; Ayanore, MA; Aynalem, GL; Aynalem, YA; Ayza, MA; Azari, S; Azarian, G; Azene, ZN; Azhar, G; Azzopardi, PS; Darshan, BB; Babaee, E; Badawi, A; Badiye, AD; Bagherzadeh, M; Bagli, E; Bahrami, MA; Baig, AA; Bairwa, M; Bakhshaei, MH; Bakhtiari, A; Bakkannavar, SM; Balachandran, A; Balakrishnan, S; Balalla, S; Balassyano, S; Baldasseroni, A; Ball, K; Ballew, SH; Balzi, D; Banach, M; Banerjee, SK; Banik, PC; Bannick, MS; Bante, AB; Bante, SA; Baraki, AG; Barboza, MA; Barker-Collo, SL; Barnighausen, TW; Barrero, LH; Barthelemy, CM; Barua, L; Barzegar, A; Basaleem, H; Bassat, Q; Basu, S; Baune, BT; Bayati, M; Baye, BA; Bazmandegan, G; Becker, JS; Bedi, N; Beghi, E; Behzadifar, M; Bejot, Y; Bekuma, TTT; Bell, ML; Bello, AK; Bender, RG; Bennett, DA; Bennitt, FB; Bensenor, IM; Benziger, CP; Berhe, K; Berman, AE; Bernabe, E; Bernstein, RS; Bertolacci, GJ; Bhagavathula, AS; Bhageerathy, R; Bhala, N; Bhandari, D; Bhardwaj, P; Bhat, AG; Bhattacharyya, K; Bhattarai, S; Bhutta, ZA; Bibi, S; Biehl, MH; Bijani, A; Bikbov, B; Bilano, V; Bin Sayeed, MS; Biondi, A; Birihane, BM; Bisanzio, D; Bisignano, C; Biswas, RK; Bitew, H; Bjorge, T; Bockarie, MJ; Bohlouli, S; Bohluli, M; Bojia, HA; Bolla, SR; Boloor, A; Boon-Dooley, AS; Borges, G; Borzi, AM; Borzouei, S; Bose, D; Bosetti, C; Boufous, S; Bourne, R; Brady, OJ; Braithwaite, D; Brauer, M; Brayne, C; Breitborde, NJK; Breitner, S; Brenner, H; Breusov, AV; Briant, PS; Briggs, AM; Briko, AN; Briko, NI; Britton, GB; Brugha, T; Bryazka, D; Buchbinder, R; Bumgarner, BR; Burkart, K; Burnett, RT; Nagaraja, SB; Busse, R; Butt, ZA; dos Santos, FLC; Cahill, LE; Cahuana-Hurtado, L; Cai, TJ; Callender, CSKH; Camera, LA; Campos-Nonato, IR; Rincon, JCC; Cao, J; Car, J; Cardenas, R; Carreras, G; Carrero, JJ; Carvalho, F; Castaldelli-Maia, JM; Castaneda-Orjuela, CA; Castelpietra, G; Castle, CD; Castro, E; Castro, F; Catala-Lopez, F; Causey, K; Cederroth, CR; Cercy, KM; Cerin, E; Chalek, J; Chandan, JS; Chang, AR; Chang, AY; Chang, JC; Chang, KL; Charan, J; Charlson, FJ; Chattu, VK; Chaturvedi, S; Cherbuin, N; Chimed-Ochir, O; Chin, KL; Chirinos-Caceres, JL; Cho, DY; Choi, JYJ; Christensen, H; Chu, DT; Chung, MT; Chung, SC; Cicuttini, FM; Ciobanu, LG; Cirillo, M; Cislaghi, B; Classen, TKD; Cohen, AJ; Collins, EL; Comfort, H; Compton, K; Conti, S; Cooper, OR; Corso, B; Cortesi, PA; Costa, VM; Cousin, E; Cowden, RG; Cowie, BC; Cromwell, EA; Croneberger, AJ; Cross, DH; Cross, M; Crowe, CS; Cruz, JA; Cummins, S; Cunningham, M; Dahlawi, SMA; Dai, HJ; Dai, HC; Damasceno, AAM; Damiani, G; D'Amico, E; Dandona, L; Dandona, R; Daneshpajouhnejad, P; Dangel, WJ; Danielsson, AK; Gela, JD; Dargan, PI; Darwesh, AM; Daryani, A; Das, JK; Das Gupta, R; Das Neves, J; Dash, AP; Davey, G; Davila-Cervantes, CA; Davis, AC; Davitoiu, DV; Davletov, K; De Leo, D; De Neve, JW; Dean, FE; DeCleene, NK; Deen, A; Degenhardt, L; DeLang, M; Dellavalle, RP; Demeke, FM; Demoz, GT; Demsie, DG; Denova-Gutierrez, E; Dereje, ND; Deribe, K; Dervenis, N; Desai, R; Desalew, A; Dessie, GA; Deuba, K; Dharmaratne, SD; Dhungana, GP; Dianatinasab, M; da Silva, DD; Diaz, D; Forooshani, ZSD; Dichgans, M; Didarloo, A; Dingels, ZV; Dippenaar, IN; Dirac, MA; Djalalinia, S; Do, HT; Dokova, K; Doku, DT; Dolecek, C; Dolgert, AJ; Dorostkar, F; Doshi, CP; Doshi, PP; Doshmangir, L; Douiri, A; Doxey, MC; Doyle, KE; Driscoll, TR; Dubljanin, E; Dunachie, SJ; Duncan, BB; Duraes, AR; Eagan, AW; Ebrahimi, H; Kalan, ME; Edvardsson, D; Effiong, A; Ehrlich, JR; El Nahas, N; El Sayed, I; Zaki, ME; El Tantawi, M; Elbarazi, I; Elgendy, IY; Elhabashy, HR; El-Jaafary, SI; Elsharkawy, A; Elyazar, IRF; Emamian, MH; Emmons-Bell, S; Erskine, HE; Eshrati, B; Eskandari, K; Eskandarieh, S; Esmaeilnejad, S; Esmaeilzadeh, F; Esteghamati, A; Esteghamati, S; Estep, K; Etemadi, A; Etisso, AE; Ezekannagha, O; Fanzo, J; Farag, T; Farahmand, M; Faraj, A; Faraon, EJA; Fareed, M; Faridnia, R; Farinha, CSES; Farioli, A; Faris, PS; Faro, A; Faruque, M; Farzadfar, F; Fattahi, N; Fazaeli, AA; Fazlzadeh, M; Feigin, VL; Feldman, R; Fereshtehnejad, SM; Fernandes, E; Ferrara, G; Ferrara, P; Ferrari, AJ; Ferreira, ML; Feyissa, GT; Filip, I; Fischer, F; Fisher, JL; Fitzgerald, R; Flohr, C; Flor, LS; Foigt, NA; Folayan, MO; Fomenkov, AA; Force, LM; Fornari, C; Foroutan, M; Fox, JT; Francis, JM; Frank, TD; Franklin, RC; Freitas, M; Fu, WJ; Fukumoto, T; Fukutaki, K; Fuller, JE; Fullman, N; Furtado, JM; Gad, MM; Gaidhane, AM; Gakidou, E; Galles, NC; Gallus, S; Gamkrelidze, A; Garcia-Basteiro, AL; Gardner, WM; Geberemariyam, BS; Gebrehiwot, AM; Gebremedhin, KB; Gebremeskel, GG; Gebremeskel, LG; Gebresillassie, BM; Gebreslassie, AAAA; Geramo, YCD; Geremew, A; Hayoon, AG; Gesesew, HA; Gething, PW; Gezae, KE; Ghadimi, M; Ghadiri, K; Ghaffarifar, F; Ghafourifard, M; Ghajar, A; Ghamari, F; Ghashghaee, A; Ghiasvand, H; Ghith, N; Gholamian, A; Ghosh, R; Giampaoli, S; Gilani, SA; Gill, PS; Gill, TK; Gillum, RF; Ginawi, IA; Ginindza, TG; Gitimoghaddam, M; Giussani, G; Glagn, M; Glushkova, EV; Gnedovskaya, EV; Godinho, MA; Goharinezhad, S; Golechha, M; Goli, S; Gomez, RS; Gona, PN; Gopalani, SV; Goren, E; Gorini, G; Gorman, TM; Gottlich, HC; Goudarzi, H; Goudarzian, AH; Goulart, AC; Goulart, BNG; Grada, A; Greaves, F; Grivna, M; Grosso, G; Gubari, MIM; Gudi, N; Gugnani, HC; Guimaraes, ALS; Guimaraes, RA; Guled, RA; Gultie, T; Guo, GR; Guo, YM; Gupta, R; Gupta, R; Sharan, S; Gupta, T; Haagsma, JA; Hachinski, V; Haddock, B; Hafezi-Nejad, N; Hafiz, A; Hagins, H; Haile, LM; Haile, TG; Haj-Mirzaian, A; Haj-Mirzaian, A; Hall, BJ; Halvaei, I; Hamadeh, RR; Abdullah, KH; Hameed, S; Hamidi, S; Hamilton, EB; Hammer, MS; Han, C; Han, H; Handiso, DW; Hanif, A; Hankey, GJ; Haririan, H; Haro, JM; Harvey, JD; Hasaballah, AI; Hasan, MM; Hasanpoor, E; Hasanzadeh, A; Hashemian, M; Hashi, A; Hassan, A; Hassan, S; Hassanipour, S; Hassankhani, H; Havmoeller, RJ; Hay, RJ; Hay, SI; Hayat, K; Heibati, B; Heidari, B; Heidari, G; Heidari-Soureshjani, R; Hendrie, D; Henny, K; Henok, A; Henrikson, HJ; Henry, NJ; Herbert, ME; Herteliu, C; Heydarpour, F; Hird, TR; Ho, HC; Hoek, HW; Hole, MK; Holla, R; Hollingsworth, B; Hoogar, P; Hopf, KP; Horita, N; Hosgood, HD; Hossain, N; Hosseini, M; Hosseinzadeh, M; Hostiuc, M; Hostiuc, S; Househ, M; Hoy, DG; Hsairi, M; Hsiao, T; Hsieh, VCR; Hu, GQ; Hu, KJ; Huda, TM; Hugo, FN; Humayun, A; Hussain, R; Huynh, CK; Hwang, BF; Iannucci, VC; Iavicoli, I; Ibeneme, CU; Ibitoye, SE; Ikeda, N; Ikuta, KS; Ilesanmi, OS; Ilic, IM; Ilic, MD; Imani-Nasab, MH; Inbaraj, LR; Ippolito, H; Iqbal, U; Irvani, SSN; Irvine, CMS; Islam, MM; Islam, M; Islam, SMS; Islami, F; Iso, H; Ivers, RQ; Iwu, CCD; Iwu, CJ; Iyamu, IO; Jaafari, J; Jacobsen, KH; Jadidi-Niaragh, F; Jafari, H; Jafarinia, M; Jahagirdar, D; Jahani, MA; Jahanmehr, N; Jakovljevic, M; Jalali, A; Jalilian, F; James, SL; Janjani, H; Janodia, MD; Javaheri, T; Javidnia, J; Jayatilleke, AU; Jeemon, P; Jenabi, E; Jha, RP; Jha, V; Ji, JS; Jia, P; Johansson, L; John, O; John-Akinola, YO; Johnson, CO; Johnson, SC; Jonas, JB; Joo, T; Joshi, A; Joukar, F; Jozwiak, JJ; Jurisson, M; Kabir, A; Kabir, Z; Kalani, H; Kalani, R; Kalankesh, LR; Kalhor, R; Kamath, AM; Kamiab, Z; Kanchan, T; Kapoor, N; Matin, BK; Karanikolos, M; Karch, A; Karim, MA; Karimi, SE; Karimi, SA; Karimi, SM; Kasa, AS; Kassa, GM; Kassebaum, NJ; Katikireddi, SV; Kawakami, N; Kayode, GA; Karyani, AK; Keddie, SH; Keiyoro, PN; Keller, C; Kemmer, L; Kendrick, PJ; Kereselidze, M; Khader, YS; Khafaie, MA; Khalid, N; Khammarnia, M; Khan, EA; Khan, G; Khan, M; Khang, YH; Khatab, K; Khater, AM; Khater, MM; Khatib, MN; Khayamzadeh, M; Khazaei, S; Khazaie, H; Khodayari, MT; Khoja, AT; Khubchandani, J; Khundkar, R; Kianipour, N; Kieling, C; Kim, CI; Kim, D; Kim, YE; Kim, YJ; Kimokoti, RW; Kinfu, Y; Kisa, A; Kisa, S; Kissimova-Skarbek, K; Kissoon, N; Kivimaki, M; Kneib, CJ; Knibbs, LD; Knight, M; Knudsen, AKS; Kocarnik, JM; Kochhar, S; Koh, DSQ; Kohler, S; Kolola, T; Komaki, H; Kopec, JA; Korotkova, AV; Korshunov, VA; Kosen, S; Kotlo, A; Koul, PA; Koyanagi, A; Kraemer, MUG; Kravchenko, MA; Krishan, K; Krohn, KJ; Kromhout, H; Shaji, KS; Defo, BK; Bicer, BK; Kugbey, N; Kulkarni, V; Kumar, GA; Kumar, M; Kumar, N; Kumar, P; Kumar, V; Kumaresh, G; Kurmi, OP; Kusuma, D; Kyu, HH; La Vecchia, C; Lacey, B; Lal, DK; Lalloo, R; Lallukka, T; Lam, JO; Lami, FH; Lan, Q; Landires, I; Lang, JJ; Langan, SM; Lansingh, VC; Lansky, S; Larson, HJ; Larson, SL; Larsson, AO; Lasrado, S; Lassi, ZS; Lau, KMM; Lauriola, P; Lavados, PM; Lazarus, JV; Leal, LF; Leasher, JL; Ledesma, JR; Lee, PH; Lee, SWH; Leever, AT; LeGrand, KE; Leigh, J; Leonardi, M; Lescinsky, H; Leung, J; Levi, M; Lewington, S; Li, BY; Li, SS; Lim, LL; Lin, C; Lin, RT; Linehan, C; Linn, S; Listl, S; Liu, HC; Liu, SW; Liu, SM; Liu, XF; Liu, Y; Liu, ZC; Lo, J; Lodha, R; Logroscino, G; Looker, KJ; Lopez, AD; Lopez, JCF; Lopukhov, PD; Lorkowski, S; Lotufo, PA; Lozano, R; Lu, A; Lucas, TCD; Lugo, A; Lunevicius, R; Lyons, RA; Ma, JN; Machado, DB; MacLachlan, JH; Madadin, M; Maddison, ER; Maddison, R; Madotto, F; Abd El Razek, HM; Abd El Razek, MM; Mahasha, PW; Mahdavi, MM; Mahmoudi, M; Mai, HT; Majeed, A; Malagon-Rojas, JN; Maled, V; Maleki, A; Maleki, S; Malekzadeh, R; Malta, DC; Mamun, AA; Manafi, A; Manafi, N; Manda, AL; Manguerra, H; Mansour-Ghanaei, F; Mansouri, B; Mansournia, MA; Herrera, AMM; Mapoma, CC; Maravilla, JC; Marks, A; Martin, RV; Martini, S; Martins-Melo, FR; Martopullo, I; Masaka, A; Masoumi, SZ; Massano, J; Massenburg, BB; Mastrogiacomo, CI; Mathur, MR; Matsushita, K; Maulik, PK; May, EA; Mazidi, M; McAlinden, C; McGrath, JJ; Mckee, M; Medina-Solis, CE; Meharie, BG; Mehndiratta, MM; Nasab, EM; Mehri, F; Mehrotra, R; Mehta, KM; Meitei, WB; Mekonnen, T; Melese, A; Memiah, PTN; Memish, ZA; Mendoza, W; Menezes, RG; Mengesha, EW; Mengesha, MB; Mensah, GA; Mereke, A; Mereta, ST; Meretoja, A; Meretoja, TJ; Mestrovic, T; Miazgowski, B; Miazgowski, T; Michalek, IM; Mihretie, KM; Miller, TR; Mills, EJ; Milne, GJ; Mini, GK; Miri, M; Mirica, A; Mirrakhimov, EM; Mirzaei, H; Mirzaei, M; Mirzaei, R; Mirzaei-Alavijeh, M; Misganaw, AT; Mitchell, PB; Mithra, P; Moazen, B; Moghadaszadeh, M; Mohajer, B; Mohamad, O; Mohamadi, E; Mohammad, DK; Mohammad, Y; Mezerji, NMG; Mohammadbeigi, A; Mohammadian-Hafshejani, A; Mohammadifard, N; Mohammadpourhodki, R; Mohammed, AS; Mohammed, H; Mohammed, JA; Mohammed, S; Mohebi, F; Bandpei, MAM; Mokari, A; Mokdad, AH; Molokhia, M; Momen, NC; Monasta, L; Mondello, S; Mooney, MD; Moosazadeh, M; Moradi, G; Moradi, M; Moradi-Joo, M; Moradi-Lakeh, M; Moradzadeh, R; Moraga, P; Morales, L; Morawska, L; Velasquez, IM; Morgado-da-Costa, J; Morrison, SD; Mosapour, A; Mosser, JF; Mouodi, S; Mousavi, SM; Khaneghah, AM; Mueller, UO; Mukhopadhyay, S; Mullany, EC; Mumford, JE; Munro, SB; Muriithi, MK; Musa, KI; Mustafa, G; Muthupandian, S; Nabavizadeh, B; Nabhan, AF; Naderi, M; Nagarajan, AJ; Nagel, G; Naghavi, M; Naghshtabrizi, B; Naik, G; Naimzada, MD; Nair, S; Najafi, F; Naldi, L; Nandakumar, V; Nandi, AK; Nangia, V; Nansseu, JR; Naserbakht, M; Nayak, VC; Nazari, J; Ndejjo, R; Ndwandwe, DE; Negoi, I; Negoi, RI; Netsere, HB; Neupane, S; Ngari, KN; Nguefack-Tsague, G; Ngunjiri, JW; Nguyen, CT; Nguyen, DN; Nguyen, HLT; Nguyen, J; Nguyen, M; Nguyen, M; Nguyen, TH; Nichols, E; Nigatu, D; Nigatu, YT; Nikbakhsh, R; Nikpoor, AR; Nixon, MR; Nnaji, CA; Nomura, S; Norheim, OF; Norrving, B; Noubiap, JJ; Motlagh, SN; Nowak, C; Nsoesie, EO; Nunez-Samudio, V; Oancea, B; Odell, CM; Ogbo, FA; Oghenetega, OB; Oh, IH; Okunga, EW; Oladnabi, M; Olagunju, AT; Olusanya, BO; Olusanya, JO; Oluwasanu, MM; Bali, AO; Omer, MO; Ong, KL; Ong, S; Onwujekwe, OE; Oren, E; Orji, AU; Orpana, HM; Ortega-Altamirano, DV; Ortiz, A; Osarenotor, O; Osei, FB; Ostojic, SM; Ostroff, SM; Oiu, AO; Otstavnov, N; Otstavnov, SS; Overland, S; Owolabi, MO; Section, MPA; Padubidri, JR; Pakhale, S; Pakhare, AP; Pakshir, K; Palladino, R; Pana, A; Panda-Jonas, S; Pandey, A; Pangaribuan, HU; Park, EK; Park, J; Parmar, PGK; Parry, CDH; Pasovic, M; Pasupula, DK; Patel, JR; Patel, SK; Paternina-Caicedo, AJ; Pathak, A; Pathak, M; Patten, SB; Patton, GC; Paudel, D; Paudel, S; Paulson, KR; Toroudi, HP; Pease, SA; Peden, AE; Pennini, A; Pepito, VCF; Peprah, EK; Pereira, A; Pereira, DM; Pereira, J; Perico, N; Pescarini, JM; Pesudovs, K; Pham, HQ; Phillips, MR; Piccinelli, C; Pierce, M; Pigott, DM; Pilgrim, T; Pilz, TM; Pinheiro, M; Piradov, MA; Pirsaheb, M; Pishgar, F; Plana-Ripoll, O; Plass, D; Pletcher, M; Pokhrel, KN; Polibin, RV; Polinder, S; Polkinghorne, KR; Pond, CD; Postma, MJ; Pottoo, FH; Pourjafar, H; Pourmalek, F; Kalhori, RP; Pourshams, A; Poznanska, A; Prada, SI; Prakash, S; Prakash, V; Prasad, N; Preotescu, L; Pribadi, DRA; Pupillo, E; Quazi Syed, Z; Rabiee, M; Rabiee, N; Radfar, A; Rafiee, A; Rafiei, A; Raggi, A; Rahim, F; Rahimi-Movaghar, A; Rahman, MHU; Rahman, MA; Rajabpour-Sanati, A; Rajati, F; Rakovac, I; Ram, P; Ramezanzadeh, K; Rana, SM; Ranabhat, CL; Ranta, A; Rao, PC; Rao, SJ; Rasella, D; Rashedi, V; Rastogi, P; Rath, GK; Rathi, P; Rawaf, DL; Rawaf, S; Rawal, L; Rawassizadeh, R; Rawat, R; Razo, C; Boston, S; Regassa, LD; Reiner, RC; Reinig, N; Reitsma, MB; Remuzzi, G; Renjith, V; Renzaho, AMN; Resnikoff, S; Rezaei, N; Rezaei, N; Rezai, MS; Rezapour, A; Rhinehart, PA; Riahi, SM; Ribeiro, ALP; Ribeiro, DC; Ribeiro, D; Rickard, J; Rivera, JA; Robalik, T; Roberts, NLS; Roberts, S; Robinson, SR; Rodriguez-Ramirez, S; Roever, L; Rolfe, S; Romoli, M; Ronfani, L; Room, R; Roshandel, G; Rostamian, M; Roth, GA; Rothenbacher, D; Rubagotti, E; Rumisha, SF; Rwegerera, GM; Saadatagah, S; Sabour, S; Sachdev, PS; Saddik, B; Sadeghi, E; Sadeghi, M; Saeedi, R; Moghaddam, SS; Saeidi, S; Safari, Y; Safi, S; Safiri, S; Sagar, R; Sahebkar, A; Sahraian, MA; Sajadi, SM; Salahshoor, MR; Salam, N; Salama, JS; Salamati, P; Zahabi, SS; Salem, H; Salem, MR; Salimi, Y; Salimzadeh, H; Salman, OM; Salomon, JA; Salz, I; Samad, Z; Kafil, HS; Sambala, EZ; Samy, AM; Sanabria, J; Sanchez-Pimienta, TG; Santomauro, DF; Santos, IS; Santos, JV; Santric-Milicevic, MM; Saraswathy, SYI; Sarmiento-Suarez, R; Sarrafzadegan, N; Sartorius, B; Sarveazad, A; Sathian, B; Sathish, T; Sattin, D; Savic, M; Sawyer, SM; Saxena, D; Saxena, S; Saylan, M; Sbarra, AN; Schaeffer, LE; Schiavolin, S; Schlaich, MP; Schmidt, MI; Schutte, AE; Schwebel, DC; Schwendicke, F; Seedat, S; Sekerija, M; Senbeta, AM; Senthilkumaran, S; Sepanlou, SG; Serdar, B; Serre, ML; Servan-Mori, E; Sha, F; Shabani, M; Shackelford, KA; Shadid, J; Shafaat, O; Shahabi, S; Shahbaz, M; Shaheen, AA; Shaikh, MA; Shalash, AS; Shams-Beyranvand, M; Shamsi, M; Shamsizadeh, M; Shannawaz, M; Sharafi, K; Sharafi, Z; Sharara, F; Sharifi, H; Sharma, R; Shaw, DH; Sheena, BS; Sheikh, A; Sheikhtaheri, A; Shetty, BSK; Shetty, RS; Shibuya, K; Shield, KD; Shiferaw, WS; Shigematsu, M; Shin, JI; Shin, MJ; Shiri, R; Shirkoohi, R; Shivakumar, KM; Shrime, MG; Shuval, K; Siabani, S; Sierpinski, R; Sigfusdottir, ID; Sigurvinsdottir, R; Silva, DAS; Silva, JP; Simonetti, B; Simpson, KE; Singh, A; Singh, JA; Singh, P; Sinha, DN; Skiadaresi, E; Skou, ST; Skryabin, VY; Sliwa, K; Smith, A; Smith, EUR; Sobngwi, E; Soheili, A; Sokhan, A; Soltani, S; Somefun, OD; Soofi, M; Sorensen, RJD; Soriano, JB; Sorrie, MB; Soshnikov, S; Soyiri, IN; Spencer, CN; Spotin, A; Spurlock, EE; Sreeramareddy, CT; Srinivasan, V; Sripada, K; Stanaway, JD; Stark, BA; Steel, N; Stefan, SC; Stein, C; Stein, DJ; Steiner, C; Steiner, TJ; Steuben, KM; Stockfelt, L; Stokes, MA; Stovner, LJ; Straif, K; Stranges, S; Stubbs, JL; Suchdev, PS; Sudaryanto, A; Sufiyan, MB; Suleria, HAR; Abdulkader, RS; Sulo, G; Sultan, I; Swope, CB; Sykes, BL; Sylte, DO; Szocska, M; Szumowski, L; Tabares-Seisdedos, R; Tabb, KM; Tabuchi, T; Tadakamadla, SK; Taddele, BW; Tadesse, DB; Taherkhani, A; Tahir, Z; Tajdini, M; Takahashi, K; Takala, JS; Tamiru, AT; Tang, M; Tanser, FC; Tareque, MI; Tarigan, IU; Taveira, N; Taylor, HJ; Teagle, WL; Teame, H; Tediosi, F; Tefera, YG; Tehrani-Banihashemi, A; Teklehaimanot, BF; Tela, FG; Temsah, MH; Terrason, S; Tesema, GA; Tessema, ZT; Thakur, B; Thankappan, KR; Thapar, R; Thomas, N; Thomson, AM; Thrift, AG; Thurston, GD; Titova, MV; Tlou, B; Tohidinik, HR; Tonelli, M; Topor-Madry, R; Topouzis, F; Torre, AE; Touvier, M; Tovani-Palone, MR; Traini, E; Tran, BX; Travillian, R; Trias-Llimos, S; Troeger, CE; Truelsen, TC; Tsai, AC; Tsatsakis, A; Car, LT; Tyrovolas, S; Uddin, R; Ullah, I; Ullah, S; Umeokonkwo, CD; Undurraga, EA; Unnikrishnan, B; Upadhyay, E; Uthman, OA; Vacante, M; Vaicekonyte, R; Vakilian, A; Valdez, PR; Valli, A; Van Donkelaar, A; Vardavas, C; Varughese, S; Vasankari, TJ; Vasconcelos, AMN; Vasseghian, Y; Veisani, Y; Venketasubramanian, N; Vidale, S; Violante, FS; Vlassov, V; Vollset, SE; Vongpradith, A; Vos, T; Vu, GT; Vujcic, IS; Vukovic, A; Vukovic, R; Hawariat, FGW; Waheed, Y; Wallin, MT; Walters, MK; Wamai, RG; Wang, F; Wang, HD; Wang, HB; Wang, JY; Wang, YF; Wang, YZ; Wang, YP; Ward, JL; Watson, A; Watson, S; Wei, JK; Wei, MYW; Weintraub, RG; Weiss, DJ; Weiss, J; Welay, FT; Weldesamuel, GT; Werdecker, A; West, JJ; Westerman, R; Whisnant, JL; Whiteford, HA; Wiangkham, T; Wickramasinghe, ND; Wiens, KE; Wijeratne, T; Wilner, LB; Wilson, S; Wiysonge, CS; Wojtyniak, B; Woldu, G; Wolfe, CDA; Wondmeneh, TG; Wondmieneh, AB; Wool, EE; Wozniak, SS; Wu, AM; Wu, CK; Wu, JJ; Hanson, SW; Wunrow, HY; Xie, Y; Xu, GL; Xu, R; Yadgir, S; Jabbari, SHY; Yamada, T; Yamagishi, K; Yaminfirooz, M; Yano, Y; Yaya, S; Yazdi-Feyzabadi, V; Yearwood, JA; Yeheyis, TY; Yeshitila, YG; Yilgwan, CS; Yilma, MT; Yip, P; Yonemoto, N; Yoon, SJ; Lebni, JY; York, HW; Younis, MZ; Younker, TP; Yousefi, B; Yousefi, Z; Yousefifard, M; Yousefinezhadi, T; Yousuf, AY; Yu, CH; Yu, Y; Yuan, CW; Yuce, D; Yusefzadeh, H; Zadey, S; Moghadam, TZ; Zaidi, SS; Zaki, L; Zakzuk, J; Bin Zaman, S; Zamani, M; Zamanian, M; Zandian, H; Zangeneh, A; Zarafshan, H; Zastrozhin, MS; Zewdie, KA; Zhang, JR; Zhang, YQ; Zhang, ZJ; Zhao, JT; Zhao, XJG; Zhao, YX; Zheleva, B; Zheng, P; Zhou, MG; Zhu, C; Ziapour, A; Zimsen, SRM; Zlavog, BS; Zodpey, S; Lim, SS; Murray, CJL</t>
  </si>
  <si>
    <t>Abbafati, Cristiana; Abbas, Kaja M.; Abbasi, Mohammad; Abbasifard, Mitra; Abbasi-Kangevari, Mohsen; Abbastabar, Hedayat; Abd-Allah, Foad; Abdelalim, Ahmed; Abdollahi, Mohammad; Abdollahpour, Ibrahim; Abedi, Aidin; Abedi, Parisa; Abegaz, Kedir Hussein; Abolhassani, Hassan; Abosetugn, Akine Eshete; Aboyans, Victor; Abrams, Elissa M.; Abreu, Lucas Guimaraes; Abrigo, Michael R. M.; Abu Haimed, Abdulaziz Khalid; Abualhasan, Ahmed; Abu-Gharbieh, Eman; Abu-Raddad, Laith Jamal; Abushouk, Abdelrahman I.; Acebedo, Alyssa; Ackerman, Ilana N.; Adabi, Maryam; Adair, Tim; Adamu, Abdu A.; Adebayo, Oladimeji M.; Adedeji, Isaac Akinkunmi; Adekanmbi, Victor; Adelson, Jaimie D.; Adeoye, Abiodun Moshood; Adetokunboh, Olatunji O.; Adham, Davoud; Advani, Shailesh M.; Afarideh, Mohsen; Afshari, Mahdi; Afshin, Ashkan; Agardh, Emilie E.; Agarwal, Gina; Agasthi, Pradyumna; Agesa, Kareha M.; Aghaali, Mohammad; Aghamir, Seyed Mohammad Kazem; Agrawal, Anurag; Ahmad, Tauseef; Ahmadi, Alireza; Ahmadi, Keivan; Ahmadi, Mehdi; Ahmadieh, Hamid; Ahmadpour, Ehsan; Ahmed, Muktar Beshir; Aji, Budi; Akalu, Temesgen Yihunie; Akinyemi, Rufus Olusola; Akinyemiju, Tomi; Akombi, Blessing; Akunna, Chisom Joyqueenet; Alahdab, Fares; Al-Aly, Ziyad; Alam, Khurshid; Alam, Noore; Alam, Samiah; Alam, Tahiya; Alanezi, Fahad Mashhour; Alanzi, Turki M.; Albertson, Samuel B.; Alcalde-Rabanal, Jacqueline Elizabeth; Alema, Niguse Meles; Alemu, Biresaw Wassihun; Alemu, Yihun Mulugeta; Alhabib, Khalid F.; Alhassan, Robert Kaba; Ali, Muhammad; Ali, Saqib; Alicandro, Gianfranco; Alijanzadeh, Mehran; Alinia, Cyrus; Alipour, Vahid; Alizade, Hesam; Aljunid, Syed Mohamed; Alla, Francois; Allebeck, Peter; Almadi, Majid Abdulrahman Hamad; Almasi, Ali; Almasi-Hashiani, Amir; Almasri, Nihad A.; Al-Mekhlafi, Hesham M.; Almulhim, Abdulaziz M.; Alonso, Jordi; Al-Raddadi, Rajaa M.; Altirkawi, Khalid A.; Alumran, Arwa Khalid; Alvis-Guzman, Nelson; Alvis-Zakzuk, Nelson J.; Amare, Azmeraw T.; Amare, Bekalu; Amini, Saeed; Amini-Rarani, Mostafa; Aminorroaya, Arya; Amiri, Fatemeh; Amit, Arianna Maever L.; Amugsi, Dickson A.; Amul, Gianna Gayle Herrera; Anbesu, Etsay Woldu; Ancuceanu, Robert; Anderlini, Deanna; Anderson, Jason A.; Andrei, Catalina Liliana; Andrei, Tudorel; Androudi, Sofia; Angus, Colin; Anjomshoa, Mina; Ansari, Fereshteh; Ansari, Iman; Ansari-Moghaddam, Alireza; Antonazzo, Ippazio Cosimo; Antonio, Carl Abelardo T.; Antony, Catherine M.; Antriyandarti, Ernoiz; Anvari, Davood; Anwer, Razique; Appiah, Seth Christopher Yaw; Arabloo, Jalal; Arab-Zozani, Morteza; Aravkin, Aleksandr Y.; Arba, Aseb Arba Kinfe; Aremu, Olatunde; Ariani, Filippo; Aripov, Timur; Armoon, Bahram; Arnlov, Johan; Arowosegbe, Oluwaseyi Olalekan; Aryal, Krishna K.; Arzani, Afsaneh; Asaad, Malke; Asadi-Aliabadi, Mehran; Asadi-Pooya, Ali A.; Asgari, Samaneh; Asghari, Babak; Jafarabadi, Mohammad Asghari; Ashbaugh, Charlie; Assmus, Michael; Atafar, Zahra; Athari, Seyyed Shamsadin; Atnafu, Desta Debalkie; Atout, Maha Moh'd Wahbi; Atre, Sachin R.; Atteraya, Madhu Sudhan; Ausloos, Floriane; Ausloos, Marcel; Avila-Burgos, Leticia; Avokpaho, Euripide Frinel Gbenato Arthur; Quintanilla, Beatriz Paulina Ayala; Ayano, Getinet; Ayanore, Martin Amogre; Aynalem, Getie Lake; Aynalem, Yared Asmare; Ayza, Muluken Altaye; Azari, Samad; Azarian, Ghasem; Azene, Zelalem Nigussie; Azhar, Gulrez; Azzopardi, Peter S.; Darshan, B. B.; Babaee, Ebrahim; Badawi, Alaa; Badiye, Ashish D.; Bagherzadeh, Mojtaba; Bagli, Eleni; Bahrami, Mohammad Amin; Baig, Atif Amin; Bairwa, Mohan; Bakhshaei, Mohammad Hossein; Bakhtiari, Ahad; Bakkannavar, Shankar M.; Balachandran, Arun; Balakrishnan, Senthilkumar; Balalla, Shivanthi; Balassyano, Shelly; Baldasseroni, Alberto; Ball, Kylie; Ballew, Shoshana H.; Balzi, Daniela; Banach, Maciej; Banerjee, Srikanta K.; Banik, Palash Chandra; Bannick, Marlena S.; Bante, Agegnehu Bante; Bante, Simachew Animen; Baraki, Adhanom Gebreegziabher; Barboza, Miguel A.; Barker-Collo, Suzanne Lyn; Barnighausen, Till Winfried; Barrero, Lope H.; Barthelemy, Celine M.; Barua, Lingkan; Barzegar, Akbar; Basaleem, Huda; Bassat, Quique; Basu, Sanjay; Baune, Bernhard T.; Bayati, Mohsen; Baye, Bayisa Abdissa; Bazmandegan, Gholamreza; Becker, Jacob S.; Bedi, Neeraj; Beghi, Ettore; Behzadifar, Masoud; Bejot, Yannick; Bekuma, Tariku Tesfaye Tesfaye; Bell, Michelle L.; Bello, Aminu K.; Bender, Rose G.; Bennett, Derrick A.; Bennitt, Fiona B.; Bensenor, Isabela M.; Benziger, Catherine P.; Berhe, Kidanemaryam; Berman, Adam E.; Bernabe, Eduardo; Bernstein, Robert S.; Bertolacci, Gregory J.; Bhagavathula, Akshaya Srikanth; Bhageerathy, Reshmi; Bhala, Neeraj; Bhandari, Dinesh; Bhardwaj, Pankaj; Bhat, Anusha Ganapati; Bhattacharyya, Krittika; Bhattarai, Suraj; Bhutta, Zulfiqar A.; Bibi, Sadia; Biehl, Molly H.; Bijani, Ali; Bikbov, Boris; Bilano, Ver; Bin Sayeed, Muhammad Shahdaat; Biondi, Antonio; Birihane, Binyam Minuye; Bisanzio, Donal; Bisignano, Catherine; Biswas, Raaj Kishore; Bitew, Helen; Bjorge, Tone; Bockarie, Moses John; Bohlouli, Somayeh; Bohluli, Mehdi; Bojia, Hunduma Amensisa; Bolla, Srinivasa Rao; Boloor, Archith; Boon-Dooley, Alexandra S.; Borges, Guilherme; Borzi, Antonio Maria; Borzouei, Shiva; Bose, Dipan; Bosetti, Cristina; Boufous, Soufiane; Bourne, Rupert; Brady, Oliver J.; Braithwaite, Dejana; Brauer, Michael; Brayne, Carol; Breitborde, Nicholas J. K.; Breitner, Susanne; Brenner, Hermann; Breusov, Alexey V.; Briant, Paul Svitil; Briggs, Andrew M.; Briko, Andrey Nikolaevich; Briko, Nikolay Ivanovich; Britton, Gabrielle B.; Brugha, Traolach; Bryazka, Dana; Buchbinder, Rachelle; Bumgarner, Blair R.; Burkart, Katrin; Burnett, Richard Thomas; Nagaraja, Sharath Burugina; Busse, Reinhard; Butt, Zahid A.; Caetano dos Santos, Florentino Luciano; Cahill, Leah E.; Cahuana-Hurtado, Lucero; Cai, Tianji; Callender, Charlton S. K. H.; Camera, Luis Alberto; Campos-Nonato, Ismael R.; Rincon, Julio Cesar Campuzano; Cao, Jackie; Car, Josip; Cardenas, Rosario; Carreras, Giulia; Carrero, Juan J.; Carvalho, Felix; Castaldelli-Maia, Joao Mauricio; Castaneda-Orjuela, Carlos A.; Castelpietra, Giulio; Castle, Chris D.; Castro, Emma; Castro, Franz; Catala-Lopez, Ferran; Causey, Kate; Cederroth, Christopher R.; Cercy, Kelly M.; Cerin, Ester; Chalek, Julian; Chandan, Joht Singh; Chang, Alex R.; Chang, Angela Y.; Chang, Jung-Chen; Chang, Kai-Lan; Charan, Jaykaran; Charlson, Fiona J.; Chattu, Vijay Kumar; Chaturvedi, Sarika; Cherbuin, Nicolas; Chimed-Ochir, Odgerel; Chin, Ken Lee; Chirinos-Caceres, Jesus Lorenzo; Cho, Daniel Youngwhan; Choi, Jee-Young Jasmine; Christensen, Hanne; Chu, Dinh-Toi; Chung, Michael T.; Chung, Sheng-Chia; Cicuttini, Flavia M.; Ciobanu, Liliana G.; Cirillo, Massimo; Cislaghi, Beniamino; Classen, Thomas Khaled Dwayne; Cohen, Aaron J.; Collins, Emma L.; Comfort, Haley; Compton, Kelly; Conti, Sara; Cooper, Owen R.; Corso, Barbara; Cortesi, Paolo Angelo; Costa, Vera Marisa; Cousin, Ewerton; Cowden, Richard G.; Cowie, Benjamin C.; Cromwell, Elizabeth A.; Croneberger, Andrew J.; Cross, Di H.; Cross, Marita; Crowe, Christopher Stephen; Cruz, Jessica A.; Cummins, Steven; Cunningham, Matthew; Dahlawi, Saad M. A.; Dai, Haijiang; Dai, Hancheng; Damasceno, Albertino Antonio Moura; Damiani, Giovanni; D'Amico, Emanuele; Dandona, Lalit; Dandona, Rakhi; Daneshpajouhnejad, Parnaz; Dangel, William James; Danielsson, Anna-Karin; Gela, Jiregna Darega; Dargan, Paul I.; Darwesh, Aso Mohammad; Daryani, Ahmad; Das, Jai K.; Das Gupta, Rajat; Das Neves, Jose; Dash, Aditya Prasad; Davey, Gail; Davila-Cervantes, Claudio Alberto; Davis, Adrian C.; Davitoiu, Dragos Virgil; Davletov, Kairat; De Leo, Diego; De Neve, Jan-Walter; Dean, Frances E.; DeCleene, Nicole K.; Deen, Amanda; Degenhardt, Louisa; DeLang, Marissa; Dellavalle, Robert Paul; Demeke, Feleke Mekonnen; Demoz, Gebre Teklemariam; Demsie, Desalegn Getnet; Denova-Gutierrez, Edgar; Dereje, Nebiyu Dereje; Deribe, Kebede; Dervenis, Nikolaos; Desai, Rupak; Desalew, Assefa; Dessie, Getenet Ayalew; Deuba, Keshab; Dharmaratne, Samath Dhamminda; Dhungana, Govinda Prasad; Dianatinasab, Mostafa; da Silva, Diana Dias; Diaz, Daniel; Forooshani, Zahra Sadat Dibaji; Dichgans, Martin; Didarloo, Alireza; Dingels, Zachary V.; Dippenaar, Ilse N.; Dirac, M. Ashworth; Djalalinia, Shirin; Do, Hoa Thi; Dokova, Klara; Doku, David Teye; Dolecek, Christiane; Dolgert, Andrew J.; Dorostkar, Fariba; Doshi, Chirag P.; Doshi, Pratik P.; Doshmangir, Leila; Douiri, Abdel; Doxey, Matthew C.; Doyle, Kerrie E.; Driscoll, Tim Robert; Dubljanin, Eleonora; Dunachie, Susanna J.; Duncan, Bruce B.; Duraes, Andre Rodrigues; Eagan, Arielle Wilder; Ebrahimi, Hedyeh; Kalan, Mohammad Ebrahimi; Edvardsson, David; Effiong, Andem; Ehrlich, Joshua R.; El Nahas, Nevine; El Sayed, Iman; Zaki, Maysaa El Sayed; El Tantawi, Maha; Elbarazi, Iffat; Elgendy, Islam Y.; Elhabashy, Hala Rashad; El-Jaafary, Shaimaa I.; Elsharkawy, Aisha; Elyazar, Iqbal R. F.; Emamian, Mohammad Hassan; Emmons-Bell, Sophia; Erskine, Holly E.; Eshrati, Babak; Eskandari, Khalil; Eskandarieh, Sharareh; Esmaeilnejad, Saman; Esmaeilzadeh, Firooz; Esteghamati, Alireza; Esteghamati, Sadaf; Estep, Kara; Etemadi, Arash; Etisso, Atkilt Esaiyas; Ezekannagha, Oluchi; Fanzo, Jessica; Farag, Tamer; Farahmand, Mohammad; Faraj, Anwar; Faraon, Emerito Jose A.; Fareed, Mohammad; Faridnia, Roghiyeh; Farinha, Carla Sofia e Sa; Farioli, Andrea; Faris, Pawan Sirwan; Faro, Andre; Faruque, Mithila; Farzadfar, Farshad; Fattahi, Nazir; Fazaeli, Ali Akbar; Fazlzadeh, Mehdi; Feigin, Valery L.; Feldman, Rachel; Fereshtehnejad, Seyed-Mohammad; Fernandes, Eduarda; Ferrara, Giannina; Ferrara, Pietro; Ferrari, Alize J.; Ferreira, Manuela L.; Feyissa, Garumma Tolu; Filip, Irina; Fischer, Florian; Fisher, James L.; Fitzgerald, Ryan; Flohr, Carsten; Flor, Luisa Sorio; Foigt, Nataliya A.; Folayan, Morenike Oluwatoyin; Fomenkov, Artem Alekseevich; Force, Lisa M.; Fornari, Carla; Foroutan, Masoud; Fox, Jack T.; Francis, Joel Msafiri; Frank, Tahvi D.; Franklin, Richard Charles; Freitas, Marisa; Fu, Weijia; Fukumoto, Takeshi; Fukutaki, Kai; Fuller, John E.; Fullman, Nancy; Furtado, Joao M.; Gad, Mohamed M.; Gaidhane, Abhay Motiramji; Gakidou, Emmanuela; Galles, Natalie C.; Gallus, Silvano; Gamkrelidze, Amiran; Garcia-Basteiro, Alberto L.; Gardner, William M.; Geberemariyam, Biniyam Sahiledengle; Gebrehiwot, Abiyu Mekonnen; Gebremedhin, Ketema Bizuwork; Gebremeskel, Gebreamlak Gebremedhn; Gebremeskel, Leake G.; Gebresillassie, Begashaw Melaku; Gebreslassie, Assefa Ayalew Ayalew Ayalew; Geramo, Yilma Chisha Dea; Geremew, Abraham; Hayoon, Anna Gershberg; Gesesew, Hailay Abrha; Gething, Peter W.; Gezae, Kebede Embaye; Ghadimi, Maryam; Ghadiri, Keyghobad; Ghaffarifar, Fatemeh; Ghafourifard, Mansour; Ghajar, Alireza; Ghamari, Farhad; Ghashghaee, Ahmad; Ghiasvand, Hesam; Ghith, Nermin; Gholamian, Asadollah; Ghosh, Rakesh; Giampaoli, Simona; Gilani, Syed Amir; Gill, Paramjit Singh; Gill, Tiffany K.; Gillum, Richard F.; Ginawi, Ibrahim Abdelmageed; Ginindza, Themba G.; Gitimoghaddam, Mojgan; Giussani, Giorgia; Glagn, Mustefa; Glushkova, Ekaterina Vladimirovna; Gnedovskaya, Elena V.; Godinho, Myron Anthony; Goharinezhad, Salime; Golechha, Mahaveer; Goli, Srinivas; Gomez, Ricardo Santiago; Gona, Philimon N.; Gopalani, Sameer Vali; Goren, Emily; Gorini, Giuseppe; Gorman, Taren M.; Gottlich, Harrison Chase; Goudarzi, Houman; Goudarzian, Amir Hossein; Goulart, Alessandra C.; Goulart, Barbara Niegia Garcia; Grada, Ayman; Greaves, Felix; Grivna, Michal; Grosso, Giuseppe; Gubari, Mohammed Ibrahim Mohialdeen; Gudi, Nachiket; Gugnani, Harish Chander; Guimaraes, Andre Luiz Sena; Guimaraes, Rafael Alves; Guled, Rashid Abdi; Gultie, Teklemariam; Guo, Gaorui; Guo, Yuming; Gupta, Rahul; Gupta, Rajeev; Sharan, Subodh; Gupta, Tarun; Haagsma, Juanita A.; Hachinski, Vladimir; Haddock, Beatrix; Hafezi-Nejad, Nima; Hafiz, Abdul; Hagins, Hailey; Haile, Lydia M.; Haile, Teklehaimanot Gereziher; Haj-Mirzaian, Arvin; Haj-Mirzaian, Arya; Hall, Brian J.; Halvaei, Iman; Hamadeh, Randah R.; Abdullah, Kanaan Hamagharib; Hameed, Sajid; Hamidi, Samer; Hamilton, Erin B.; Hammer, Melanie S.; Han, Chieh; Han, Hannah; Handiso, Demelash Woldeyohannes; Hanif, Asif; Hankey, Graeme J.; Haririan, Hamidreza; Haro, Josep Maria; Harvey, James D.; Hasaballah, Ahmed I.; Hasan, Md Mehedi; Hasanpoor, Edris; Hasanzadeh, Amir; Hashemian, Maryam; Hashi, Abdiwahab; Hassan, Amr; Hassan, Shoaib; Hassanipour, Soheil; Hassankhani, Hadi; Havmoeller, Rasmus J.; Hay, Roderick J.; Hay, Simon I.; Hayat, Khezar; Heibati, Behzad; Heidari, Behnam; Heidari, Golnaz; Heidari-Soureshjani, Reza; Hendrie, Delia; Henny, Kiana; Henok, Andualem; Henrikson, Hannah J.; Henry, Nathaniel J.; Herbert, Molly E.; Herteliu, Claudiu; Heydarpour, Fatemeh; Hird, Thomas R.; Ho, Hung Chak; Hoek, Hans W.; Hole, Michael K.; Holla, Ramesh; Hollingsworth, Bruce; Hoogar, Praveen; Hopf, Kathleen Pillsbury; Horita, Nobuyuki; Hosgood, H. Dean; Hossain, Naznin; Hosseini, Mostafa; Hosseinzadeh, Mehdi; Hostiuc, Mihaela; Hostiuc, Sorin; Househ, Mowafa; Hoy, Damian G.; Hsairi, Mohamed; Hsiao, Thomas; Hsieh, Vivian Chia-Rong; Hu, Guoqing; Hu, Kejia; Huda, Tanvir M.; Hugo, Fernando N.; Humayun, Ayesha; Hussain, Rabia; Huynh, Chantal K.; Hwang, Bing-Fang; Iannucci, Vincent C.; Iavicoli, Ivo; Ibeneme, Charles Ugochukwu; Ibitoye, Segun Emmanuel; Ikeda, Nayu; Ikuta, Kevin S.; Ilesanmi, Olayinka Stephen; Ilic, Irena M.; Ilic, Milena D.; Imani-Nasab, Mohammad Hasan; Inbaraj, Leeberk Raja; Ippolito, Helen; Iqbal, Usman; Irvani, Seyed Sina Naghibi; Irvine, Caleb Mackay Salpeter; Islam, M. Mofizul; Islam, MdMohaimenul; Islam, Sheikh Mohammed Shariful; Islami, Farhad; Iso, Hiroyasu; Ivers, Rebecca Q.; Iwu, Chidozie C. D.; Iwu, Chinwe Juliana; Iyamu, Ihoghosa Osamuyi; Jaafari, Jalil; Jacobsen, Kathryn H.; Jadidi-Niaragh, Farhad; Jafari, Hussain; Jafarinia, Morteza; Jahagirdar, Deepa; Jahani, Mohammad Ali; Jahanmehr, Nader; Jakovljevic, Mihajlo; Jalali, Amir; Jalilian, Farzad; James, Spencer L.; Janjani, Hosna; Janodia, Manthan Dilipkumar; Javaheri, Tahereh; Javidnia, Javad; Jayatilleke, Achala Upendra; Jeemon, Panniyammakal; Jenabi, Ensiyeh; Jha, Ravi Prakash; Jha, Vivekanand; Ji, John S.; Jia, Peng; Johansson, Lars; John, Oommen; John-Akinola, Yetunde O.; Johnson, Catherine Owens; Johnson, Sarah Charlotte; Jonas, Jost B.; Joo, Tamas; Joshi, Ankur; Joukar, Farahnaz; Jozwiak, Jacek Jerzy; Jurisson, Mikk; Kabir, Ali; Kabir, Zubair; Kalani, Hamed; Kalani, Rizwan; Kalankesh, Leila R.; Kalhor, Rohollah; Kamath, Aruna M.; Kamiab, Zahra; Kanchan, Tanuj; Kapoor, Neeti; Matin, Behzad Karami; Karanikolos, Marina; Karch, Andre; Karim, Mohd Anisul; Karimi, Salah Eddin; Karimi, Seyed Asaad; Karimi, Seyed M.; Kasa, Ayele Semachew; Kassa, Getachew Mullu; Kassebaum, Nicholas J.; Katikireddi, Srinivasa Vittal; Kawakami, Norito; Kayode, Gbenga A.; Karyani, Ali Kazemi; Keddie, Suzanne H.; Keiyoro, Peter Njenga; Keller, Cathleen; Kemmer, Laura; Kendrick, Parkes J.; Kereselidze, Maia; Khader, Yousef Saleh; Khafaie, Morteza Abdullatif; Khalid, Nauman; Khammarnia, Mohammad; Khan, Ejaz Ahmad; Khan, Gulfaraz; Khan, Maseer; Khang, Young-Ho; Khatab, Khaled; Khater, Amir M.; Khater, Mona M.; Khatib, Mahalaqua Nazli; Khayamzadeh, Maryam; Khazaei, Salman; Khazaie, Habibolah; Khodayari, Mohammad Taghi; Khoja, Abdullah T.; Khubchandani, Jagdish; Khundkar, Roba; Kianipour, Neda; Kieling, Christian; Kim, Cho-Il; Kim, Daniel; Kim, Young-Eun; Kim, Yun Jin; Kimokoti, Ruth W.; Kinfu, Yohannes; Kisa, Adnan; Kisa, Sezer; Kissimova-Skarbek, Katarzyna; Kissoon, Niranjan; Kivimaki, Mika; Kneib, Cameron J.; Knibbs, Luke D.; Knight, Megan; Knudsen, Ann Kristin Skrindo; Kocarnik, Jonathan M.; Kochhar, Sonali; Koh, David S. Q.; Kohler, Stefan; Kolola, Tufa; Komaki, Hamidreza; Kopec, Jacek A.; Korotkova, Anna V.; Korshunov, Vladimir Andreevich; Kosen, Soewarta; Kotlo, Anirudh; Koul, Parvaiz A.; Koyanagi, Ai; Kraemer, Moritz U. G.; Kravchenko, Michael A.; Krishan, Kewal; Krohn, Kris J.; Kromhout, Hans; Shaji, K. S.; Defo, Barthelemy Kuate; Bicer, Burcu Kucuk; Kugbey, Nuworza; Kulkarni, Vaman; Kumar, G. Anil; Kumar, Manasi; Kumar, Nithin; Kumar, Pushpendra; Kumar, Vivek; Kumaresh, Girikumar; Kurmi, Om P.; Kusuma, Dian; Kyu, Hmwe Hmwe; La Vecchia, Carlo; Lacey, Ben; Lal, Dharmesh Kumar; Lalloo, Ratilal; Lallukka, Tea; Lam, Jennifer O.; Lami, Faris Hasan; Lan, Qing; Landires, Ivan; Lang, Justin J.; Langan, Sinead M.; Lansingh, Van Charles; Lansky, Sonia; Larson, Heidi Jane; Larson, Samantha Leigh; Larsson, Anders O.; Lasrado, Savita; Lassi, Zohra S.; Lau, Kathryn Mei-Ming; Lauriola, Paolo; Lavados, Pablo M.; Lazarus, Jeffrey V.; Leal, Lisiane F.; Leasher, Janet L.; Ledesma, Jorge R.; Lee, Paul H.; Lee, Shaun Wen Huey; Leever, Andrew T.; LeGrand, Kate E.; Leigh, James; Leonardi, Matilde; Lescinsky, Haley; Leung, Janni; Levi, Miriam; Lewington, Sarah; Li, Bingyu; Li, Shanshan; Lim, Lee-Ling; Lin, Christine; Lin, Ro-Ting; Linehan, Christine; Linn, Shai; Listl, Stefan; Liu, Hung-Chun; Liu, Shiwei; Liu, Simin; Liu, Xuefeng; Liu, Yang; Liu, Zichen; Lo, Justin; Lodha, Rakesh; Logroscino, Giancarlo; Looker, Katharine J.; Lopez, Alan D.; Lopez, Jaifred Christian F.; Lopukhov, Platon D.; Lorkowski, Stefan; Lotufo, Paulo A.; Lozano, Rafael; Lu, Alton; Lucas, Tim C. D.; Lugo, Alessandra; Lunevicius, Raimundas; Lyons, Ronan A.; Ma, Jianing; Machado, Daiane Borges; MacLachlan, Jennifer H.; Madadin, Mohammed; Maddison, Emilie R.; Maddison, Ralph; Madotto, Fabiana; Abd El Razek, Hassan Magdy; Abd El Razek, Muhammed Magdy; Mahasha, Phetole Walter; Mahdavi, Mokhtar Mahdavi; Mahmoudi, Morteza; Mai, Hue Thi; Majeed, Azeem; Malagon-Rojas, Jeadran N.; Maled, Venkatesh; Maleki, Afshin; Maleki, Shokofeh; Malekzadeh, Reza; Malta, Deborah Carvalho; Mamun, Abdullah A.; Manafi, Amir; Manafi, Navid; Manda, Ana Laura; Manguerra, Helena; Mansour-Ghanaei, Fariborz; Mansouri, Borhan; Mansournia, Mohammad Ali; Herrera, Ana M. Mantilla; Mapoma, Chabila Christopher; Maravilla, Joemer C.; Marks, Ashley; Martin, Randall V.; Martini, Santi; Martins-Melo, Francisco Rogerlandio; Martopullo, Ira; Masaka, Anthony; Masoumi, Seyedeh Zahra; Massano, Joao; Massenburg, Benjamin Ballard; Mastrogiacomo, Claudia I.; Mathur, Manu Raj; Matsushita, Kunihiro; Maulik, Pallab K.; May, Erin A.; Mazidi, Mohsen; McAlinden, Colm; McGrath, John J.; Mckee, Martin; Medina-Solis, Carlo Eduardo; Meharie, Birhanu Geta; Mehndiratta, Man Mohan; Nasab, Entezar Mehrabi; Mehri, Fereshteh; Mehrotra, Ravi; Mehta, Kala M.; Meitei, Wahengbam Bigyananda; Mekonnen, Teferi; Melese, Addisu; Memiah, Peter T. N.; Memish, Ziad A.; Mendoza, Walter; Menezes, Ritesh G.; Mengesha, Endalkachew Worku; Mengesha, Meresa Berwo; Mensah, George A.; Mereke, Alibek; Mereta, Seid Tiku; Meretoja, Atte; Meretoja, Tuomo J.; Mestrovic, Tomislav; Miazgowski, Bartosz; Miazgowski, Tomasz; Michalek, Irmina Maria; Mihretie, Kebadnew Mulatu; Miller, Ted R.; Mills, Edward J.; Milne, George J.; Mini, G. K.; Miri, Mohammad; Mirica, Andreea; Mirrakhimov, Erkin M.; Mirzaei, Hamed; Mirzaei, Maryam; Mirzaei, Roya; Mirzaei-Alavijeh, Mehdi; Misganaw, Awoke Temesgen; Mitchell, Philip B.; Mithra, Prasanna; Moazen, Babak; Moghadaszadeh, Masoud; Mohajer, Bahram; Mohamad, Osama; Mohamadi, Efat; Mohammad, Dara K.; Mohammad, Yousef; Mezerji, Naser Mohammad Gholi; Mohammadbeigi, Abolfazl; Mohammadian-Hafshejani, Abdollah; Mohammadifard, Noushin; Mohammadpourhodki, Reza; Mohammed, Ammas Siraj; Mohammed, Hussen; Mohammed, Jemal Abdu; Mohammed, Shafiu; Mohebi, Farnam; Bandpei, Mohammad A. Mohseni; Mokari, Amin; Mokdad, Ali H.; Molokhia, Mariam; Momen, Natalie C.; Monasta, Lorenzo; Mondello, Stefania; Mooney, Meghan D.; Moosazadeh, Mahmood; Moradi, Ghobad; Moradi, Masoud; Moradi-Joo, Mohammad; Moradi-Lakeh, Maziar; Moradzadeh, Rahmatollah; Moraga, Paula; Morales, Linda; Morawska, Lidia; Velasquez, Ilais Moreno; Morgado-da-Costa, Joana; Morrison, Shane Douglas; Mosapour, Abbas; Mosser, Jonathan F.; Mouodi, Simin; Mousavi, Seyyed Meysam; Khaneghah, Amin Mousavi; Mueller, Ulrich Otto; Mukhopadhyay, Satinath; Mullany, Erin C.; Mumford, John Everett; Munro, Sandra B.; Muriithi, Moses K.; Musa, Kamarul Imran; Mustafa, Ghulam; Muthupandian, Saravanan; Nabavizadeh, Behnam; Nabhan, Ashraf F.; Naderi, Mehdi; Nagarajan, Ahamarshan Jayaraman; Nagel, Gabriele; Naghavi, Mohsen; Naghshtabrizi, Behshad; Naik, Gurudatta; Naimzada, Mukhammad David; Nair, Sanjeev; Najafi, Farid; Naldi, Luigi; Nandakumar, Vishnu; Nandi, Anita K.; Nangia, Vinay; Nansseu, Jobert Richie; Naserbakht, Morteza; Nayak, Vinod C.; Nazari, Javad; Ndejjo, Rawlance; Ndwandwe, Duduzile Edith; Negoi, Ionut; Negoi, Ruxandra Irina; Netsere, Henok Biresaw; Neupane, Subas; Ngari, Kiirithio N.; Nguefack-Tsague, Georges; Ngunjiri, Josephine W.; Nguyen, Cuong Tat; Nguyen, Diep Ngoc; Nguyen, Huong Lan Thi; Nguyen, Jason; Nguyen, Michele; Nguyen, Ming; Nguyen, Trang Huyen; Nichols, Emma; Nigatu, Dabere; Nigatu, Yeshambel T.; Nikbakhsh, Rajan; Nikpoor, Amin Reza; Nixon, Molly R.; Nnaji, Chukwudi A.; Nomura, Shuhei; Norheim, Ole F.; Norrving, Bo; Noubiap, Jean Jacques; Motlagh, Soraya Nouraei; Nowak, Christoph; Nsoesie, Elaine Okanyene; Nunez-Samudio, Virginia; Oancea, Bogdan; Odell, Christopher M.; Ogbo, Felix Akpojene; Oghenetega, Onome Bright; Oh, In-Hwan; Okunga, Emmanuel Wandera; Oladnabi, Morteza; Olagunju, Andrew T.; Olusanya, Bolajoko Olubukunola; Olusanya, Jacob Olusegun; Oluwasanu, Mojisola Morenike; Bali, Ahmed Omar; Omer, Muktar Omer; Ong, Kanyin L.; Ong, Sokking; Onwujekwe, Obinna E.; Oren, Eyal; Orji, Aislyn U.; Orpana, Heather M.; Ortega-Altamirano, Doris V.; Ortiz, Alberto; Osarenotor, Osayomwanbo; Osei, Frank B.; Ostojic, Sergej M.; Ostroff, Samuel M.; Oiu, Adrian O.; Otstavnov, Nikita; Otstavnov, Stanislav S.; Overland, Simon; Owolabi, Mayowa O.; Section, Mahesh P. A.; Padubidri, Jagadish Rao; Pakhale, Smita; Pakhare, Abhijit P.; Pakshir, Keyvan; Palladino, Raffaele; Pana, Adrian; Panda-Jonas, Songhomitra; Pandey, Anamika; Pangaribuan, Helena Ullyartha; Park, Eun-Kee; Park, James; Parmar, Priya G. Kumari; Parry, Charles D. H.; Pasovic, Maja; Pasupula, Deepak Kumar; Patel, Jenil R.; Patel, Sangram Kishor; Paternina-Caicedo, Angel J.; Pathak, Ashish; Pathak, Mona; Patten, Scott B.; Patton, George C.; Paudel, Deepak; Paudel, Sagun; Paulson, Katherine R.; Toroudi, Hamidreza Pazoki; Pease, Spencer A.; Peden, Amy E.; Pennini, Alyssa; Pepito, Veincent Christian Filipino; Peprah, Emmanuel K.; Pereira, Alexandre; Pereira, David M.; Pereira, Jeevan; Perico, Norberto; Pescarini, Julia Moreira; Pesudovs, Konrad; Pham, Hai Quang; Phillips, Michael R.; Piccinelli, Cristiano; Pierce, Maxwell; Pigott, David M.; Pilgrim, Thomas; Pilz, Tessa M.; Pinheiro, Marina; Piradov, Michael A.; Pirsaheb, Meghdad; Pishgar, Farhad; Plana-Ripoll, Oleguer; Plass, Dietrich; Pletcher, Martin; Pokhrel, Khem Narayan; Polibin, Roman V.; Polinder, Suzanne; Polkinghorne, Kevan R.; Pond, Constance Dimity; Postma, Maarten J.; Pottoo, Faheem Hyder; Pourjafar, Hadi; Pourmalek, Farshad; Kalhori, Reza Pourmirza; Pourshams, Akram; Poznanska, Anna; Prada, Sergio I.; Prakash, Sanjay; Prakash, V.; Prasad, Narayan; Preotescu, Liliana; Pribadi, Dimas Ria Angga; Pupillo, Elisabetta; Quazi Syed, Zahiruddin; Rabiee, Mohammad; Rabiee, Navid; Radfar, Amir; Rafiee, Ata; Rafiei, Alireza; Raggi, Alberto; Rahim, Fakher; Rahimi-Movaghar, Afarin; Rahman, Mohammad Hifz Ur; Rahman, Muhammad Aziz; Rajabpour-Sanati, Ali; Rajati, Fatemeh; Rakovac, Ivo; Ram, Pradhum; Ramezanzadeh, Kiana; Rana, Saleem Muhammad; Ranabhat, Chhabi Lal; Ranta, Annemarei; Rao, Puja C.; Rao, Sowmya J.; Rasella, Davide; Rashedi, Vahid; Rastogi, Prateek; Rath, Goura Kishor; Rathi, Priya; Rawaf, David Laith; Rawaf, Salman; Rawal, Lal; Rawassizadeh, Reza; Rawat, Ramu; Razo, Christian; Boston, Sofia; Regassa, Lemma Demissie; Reiner, Robert C., Jr.; Reinig, Nickolas; Reitsma, Marissa Bettay; Remuzzi, Giuseppe; Renjith, Vishnu; Renzaho, Andre M. N.; Resnikoff, Serge; Rezaei, Negar; Rezaei, Nima; Rezai, Mohammad Sadegh; Rezapour, Aziz; Rhinehart, Phoebe-Anne; Riahi, Seyed Mohammad; Ribeiro, Antonio Luiz P.; Ribeiro, Daniel Cury; Ribeiro, Daniela; Rickard, Jennifer; Rivera, Juan A.; Robalik, Toshana; Roberts, Nicholas L. S.; Roberts, Shaun; Robinson, Stephen R.; Rodriguez-Ramirez, Sonia; Roever, Leonardo; Rolfe, Sam; Romoli, Michele; Ronfani, Luca; Room, Robin; Roshandel, Gholamreza; Rostamian, Morteza; Roth, Gregory A.; Rothenbacher, Dietrich; Rubagotti, Enrico; Rumisha, Susan Fred; Rwegerera, Godfrey M.; Saadatagah, Seyedmohammad; Sabour, Siamak; Sachdev, Perminder S.; Saddik, Basema; Sadeghi, Ehsan; Sadeghi, Masoumeh; Saeedi, Reza; Moghaddam, Sahar Saeedi; Saeidi, Shahram; Safari, Yahya; Safi, Sare; Safiri, Saeid; Sagar, Rajesh; Sahebkar, Amirhossein; Sahraian, Mohammad Ali; Sajadi, S. Mohammad; Salahshoor, Mohammad Reza; Salam, Nasir; Salama, Joseph S.; Salamati, Payman; Zahabi, Saleh Salehi; Salem, Hosni; Salem, Marwa R.; Salimi, Yahya; Salimzadeh, Hamideh; Salman, Omar Mukhtar; Salomon, Joshua A.; Salz, Inbal; Samad, Zainab; Kafil, Hossein Samadi; Sambala, Evanson Zondani; Samy, Abdallah M.; Sanabria, Juan; Sanchez-Pimienta, Tania G.; Santomauro, Damian Francesco; Santos, Itamar S.; Santos, Joao Vasco; Santric-Milicevic, Milena M.; Saraswathy, Sivan Yegnanarayana Iyer; Sarmiento-Suarez, Rodrigo; Sarrafzadegan, Nizal; Sartorius, Benn; Sarveazad, Arash; Sathian, Brijesh; Sathish, Thirunavukkarasu; Sattin, Davide; Savic, Miloje; Sawyer, Susan M.; Saxena, Deepak; Saxena, Sonia; Saylan, Mete; Sbarra, Alyssa N.; Schaeffer, Lauren E.; Schiavolin, Silvia; Schlaich, Markus P.; Schmidt, Maria Ines; Schutte, Aletta Elisabeth; Schwebel, David C.; Schwendicke, Falk; Seedat, Soraya; Sekerija, Mario; Senbeta, Anbissa Muleta; Senthilkumaran, Subramanian; Sepanlou, Sadaf G.; Serdar, Berrin; Serre, Marc L.; Servan-Mori, Edson; Sha, Feng; Shabani, Mahsima; Shackelford, Katya Anne; Shadid, Jamileh; Shafaat, Omid; Shahabi, Saeed; Shahbaz, Mohammad; Shaheen, Amira A.; Shaikh, Masood Ali; Shalash, Ali S.; Shams-Beyranvand, Mehran; Shamsi, MohammadBagher; Shamsizadeh, Morteza; Shannawaz, Mohammed; Sharafi, Kiomars; Sharafi, Zeinab; Sharara, Fablina; Sharifi, Hamid; Sharma, Rajesh; Shaw, David H.; Sheena, Brittney S.; Sheikh, Aziz; Sheikhtaheri, Abbas; Shetty, B. Suresh Kumar; Shetty, Ranjitha S.; Shibuya, Kenji; Shield, Kevin David; Shiferaw, Wondimeneh Shibabaw; Shigematsu, Mika; Shin, Jae Il; Shin, Min-Jeong; Shiri, Rahman; Shirkoohi, Reza; Shivakumar, K. M.; Shrime, Mark G.; Shuval, Kerem; Siabani, Soraya; Sierpinski, Radoslaw; Sigfusdottir, Inga Dora; Sigurvinsdottir, Rannveig; Silva, Diego Augusto Santos; Silva, Joao Pedro; Simonetti, Biagio; Simpson, Kyle E.; Singh, Ambrish; Singh, Jasvinder A.; Singh, Pushpendra; Sinha, Dhirendra Narain; Skiadaresi, Eirini; Skou, Soren T.; Skryabin, Valentin Yurievich; Sliwa, Karen; Smith, Amanda; Smith, Emma U. R.; Sobngwi, Eugene; Soheili, Amin; Sokhan, Anton; Soltani, Shahin; Somefun, Oluwaseyi Dolapo; Soofi, Moslem; Sorensen, Reed J. D.; Soriano, Joan B.; Sorrie, Muluken Bekele; Soshnikov, Sergey; Soyiri, Ireneous N.; Spencer, Cory N.; Spotin, Adel; Spurlock, Emma Elizabeth; Sreeramareddy, Chandrashekhar T.; Srinivasan, Vinay; Sripada, Kam; Stanaway, Jeffrey D.; Stark, Benjamin A.; Steel, Nicholas; Stefan, Simona Catalina; Stein, Caroline; Stein, Dan J.; Steiner, Caitlyn; Steiner, Timothy J.; Steuben, Krista M.; Stockfelt, Leo; Stokes, Mark A.; Stovner, Lars Jacob; Straif, Kurt; Stranges, Saverio; Stubbs, Jacob L.; Suchdev, Parminder S.; Sudaryanto, Agus; Sufiyan, Mu'awiyyah Babale; Suleria, Hafiz Ansar Rasul; Abdulkader, Rizwan Suliankatchi; Sulo, Gerhard; Sultan, Iyad; Swope, Carolyn B.; Sykes, Bryan L.; Sylte, Dillon O.; Szocska, Miklos; Szumowski, Lukasz; Tabares-Seisdedos, Rafael; Tabb, Karen M.; Tabuchi, Takahiro; Tadakamadla, Santosh Kumar; Taddele, Biruk Wogayehu; Tadesse, Degena Bahrey; Taherkhani, Amir; Tahir, Zarfishan; Tajdini, Masih; Takahashi, Ken; Takala, Jukka S.; Tamiru, Animut Tagele; Tang, Muming; Tanser, Frank C.; Tareque, Md Ismail; Tarigan, Ingan Ukur; Taveira, Nuno; Taylor, Heather Jean; Teagle, Whitney L.; Teame, Hirut; Tediosi, Fabrizio; Tefera, Yonas Getaye; Tehrani-Banihashemi, Arash; Teklehaimanot, Berhane Fseha; Tela, Freweini Gebrearegay; Temsah, Mohamad-Hani; Terrason, Sonyah; Tesema, Getayeneh Antehunegn; Tessema, Zemenu Tadesse; Thakur, Bhaskar; Thankappan, Kavumpurathu Raman; Thapar, Rekha; Thomas, Nihal; Thomson, Azalea M.; Thrift, Amanda G.; Thurston, George D.; Titova, Mariya Vladimirovna; Tlou, Boikhutso; Tohidinik, Hamid Reza; Tonelli, Marcello; Topor-Madry, Roman; Topouzis, Fotis; Torre, Anna E.; Touvier, Mathilde; Tovani-Palone, Marcos Roberto; Traini, Eugenio; Tran, Bach Xuan; Travillian, Ravensara; Trias-Llimos, Sergi; Troeger, Christopher E.; Truelsen, Thomas Clement; Tsai, Alexander C.; Tsatsakis, Aristidis; Car, Lorainne Tudor; Tyrovolas, Stefanos; Uddin, Riaz; Ullah, Irfan; Ullah, Saif; Umeokonkwo, Chukwuma David; Undurraga, Eduardo A.; Unnikrishnan, Bhaskaran; Upadhyay, Era; Uthman, Olalekan A.; Vacante, Marco; Vaicekonyte, Regina; Vakilian, Alireza; Valdez, Pascual R.; Valli, Alessandro; Van Donkelaar, Aaron; Vardavas, Constantine; Varughese, Santosh; Vasankari, Tommi Juhani; Vasconcelos, Ana Maria Nogales; Vasseghian, Yasser; Veisani, Yousef; Venketasubramanian, Narayanaswamy; Vidale, Simone; Violante, Francesco S.; Vlassov, Vasily; Vollset, Stein Emil; Vongpradith, Avina; Vos, Theo; Vu, Giang Thu; Vujcic, Isidora S.; Vukovic, Ana; Vukovic, Rade; Hawariat, Feleke Gebremeskel W.; Waheed, Yasir; Wallin, Mitchell Taylor; Walters, Magdalene K.; Wamai, Richard G.; Wang, Fang; Wang, Haidong; Wang, Hongbo; Wang, Jiayu; Wang, Yafeng; Wang, Yanzhong; Wang, Yuan-Pang; Ward, Joseph L.; Watson, Alexandrea; Watson, Stefanie; Wei, Jingkai; Wei, Melissa Y. Wei; Weintraub, Robert G.; Weiss, Daniel J.; Weiss, Jordan; Welay, Fissaha Tekulu; Weldesamuel, Girmay Teklay; Werdecker, Andrea; West, J. Jason; Westerman, Ronny; Whisnant, Joanna L.; Whiteford, Harvey A.; Wiangkham, Taweewat; Wickramasinghe, Nuwan Darshana; Wiens, Kirsten E.; Wijeratne, Tissa; Wilner, Lauren B.; Wilson, Shadrach; Wiysonge, Charles Shey; Wojtyniak, Bogdan; Woldu, Gebremariam; Wolfe, Charles D. A.; Wondmeneh, Temesgen Gebeyehu; Wondmieneh, Adam Belay; Wool, Eve E.; Wozniak, Sarah S.; Wu, Ai-Min; Wu, Chenkai; Wu, Junjie; Hanson, Sarah Wulf; Wunrow, Han Yong; Xie, Yang; Xu, Gelin; Xu, Rixing; Yadgir, Simon; Jabbari, Seyed Hossein Yahyazadeh; Yamada, Tomohide; Yamagishi, Kazumasa; Yaminfirooz, Mousa; Yano, Yuichiro; Yaya, Sanni; Yazdi-Feyzabadi, Vahid; Yearwood, Jamal A.; Yeheyis, Tomas Y.; Yeshitila, Yordanos Gizachew; Yilgwan, Christopher Sabo; Yilma, Mekdes Tigistu; Yip, Paul; Yonemoto, Naohiro; Yoon, Seok-Jun; Lebni, Javad Yoosefi; York, Hunter W.; Younis, Mustafa Z.; Younker, Theodore Patrick; Yousefi, Bahman; Yousefi, Zabihollah; Yousefifard, Mahmoud; Yousefinezhadi, Taraneh; Yousuf, Abdilahi Yousuf; Yu, Chuanhua; Yu, Yong; Yuan, Chun-Wei; Yuce, Deniz; Yusefzadeh, Hasan; Zadey, Siddhesh; Moghadam, Telma Zahirian; Zaidi, Syed Saoud; Zaki, Leila; Zakzuk, Josefina; Bin Zaman, Sojib; Zamani, Mohammad; Zamanian, Maryam; Zandian, Hamed; Zangeneh, Alireza; Zarafshan, Hadi; Zastrozhin, Mikhail Sergeevich; Zewdie, Kaleab Alemayehu; Zhang, Jianrong; Zhang, Yunquan; Zhang, Zhi-Jiang; Zhao, Jeff T.; Zhao, Xiu-Ju George; Zhao, Yingxi; Zheleva, Bistra; Zheng, Peng; Zhou, Maigeng; Zhu, Cong; Ziapour, Arash; Zimsen, Stephanie R. M.; Zlavog, Bianca S.; Zodpey, Sanjay; Lim, Stephen S.; Murray, Christopher J. L.</t>
  </si>
  <si>
    <t>Global Burden Dis 2019</t>
  </si>
  <si>
    <t>Five insights from the Global Burden of Disease Study 2019</t>
  </si>
  <si>
    <t xml:space="preserve">Institute for Health Metrics &amp; Evaluation; University of Washington; University of Washington Seattle; Sapienza University Rome; University of London; London School of Hygiene &amp; Tropical Medicine; University of London; London School of Hygiene &amp; Tropical Medicine; University of London; London School of Hygiene &amp; Tropical Medicine; University of London; London School of Hygiene &amp; Tropical Medicine; University of London; London School of Hygiene &amp; Tropical Medicine; University of London; London School of Hygiene &amp; Tropical Medicine; European Observatory on Health Systems &amp; Policies; University of London; London School of Hygiene &amp; Tropical Medicine; University of London; London School of Hygiene &amp; Tropical Medicine; University of London; London School of Hygiene &amp; Tropical Medicine; University of London; London School of Hygiene &amp; Tropical Medicine;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Shahid Beheshti University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Tehran University of Medical Sciences; Egyptian Knowledge Bank (EKB); Cairo University; Egyptian Knowledge Bank (EKB); Cairo University; Egyptian Knowledge Bank (EKB); Cairo University; Egyptian Knowledge Bank (EKB); Cairo University; National Hepatology &amp; Tropical Medicine Research Institute (NHTMRI); Egyptian Knowledge Bank (EKB); Cairo University; Egyptian Knowledge Bank (EKB); Cairo University; Egyptian Knowledge Bank (EKB); Cairo University; Isfahan University Medical Science; Isfahan University Medical Science; Isfahan University Medical Science; Isfahan University Medical Science; Isfahan University Medical Science;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Iran University of Medical Sciences; Harvard University; Brigham &amp; Women's Hospital; Harvard University; Harvard University; Harvard University; Harvard University; Harvard University; Harvard University; Harvard University; Harvard University; Harvard University; Harvard Medical School; Harvard University; Harvard University; Harvard University; Harvard T.H. Chan School of Public Health; Harvard University; University of Southern California; University of Southern California; Near East University; Karolinska Institutet; Karolinska University Hospital; CHU Limoges; Universite de Limoges; University of Manitoba; University of Manitoba; University of British Columbia; University of British Columbia; University of British Columbia; Universidade Federal de Minas Gerais; Universidade Federal de Minas Gerais; Universidade Federal de Minas Gerais; Universidade Federal de Minas Gerais; Universidade Federal de Minas Gerais; Imam Abdulrahman Bin Faisal University; Imam Abdulrahman Bin Faisal University; Imam Abdulrahman Bin Faisal University; Imam Abdulrahman Bin Faisal University; Imam Abdulrahman Bin Faisal University; Imam Abdulrahman Bin Faisal University; Imam Abdulrahman Bin Faisal University; Imam Abdulrahman Bin Faisal University; University of Sharjah; University of Sharjah; Qatar Foundation (QF); Weill Cornell Medical College Qatar; Egyptian Knowledge Bank (EKB); Ain Shams University; Egyptian Knowledge Bank (EKB); Ain Shams University; Egyptian Knowledge Bank (EKB); Ain Shams University; Egyptian Knowledge Bank (EKB); Ain Shams University; University of Washington; University of Washington Seattle; University of Washington; University of Washington Seattle; University of Washington; University of Washington Seattle; University of Washington; University of Washington Seattle; University of Washington; University of Washington Seattle; University of Washington; University of Washington Seattle; University of Washington; University of Washington Seattle; University of Washington; University of Washington Seattle; University of Washington; University of Washington Seattle; Institute for Health Metrics &amp; Evaluation; University of Washington; University of Washington Seattle; University of Washington; University of Washington Seattle; Monash University; Monash University; Monash University; Monash University; Monash University; University of Melbourne; University of Melbourne; University of Melbourne; University of Melbourne; University of Melbourne; University of Melbourne; University of Melbourne; University of Melbourne; Stellenbosch University; Stellenbosch University; Stellenbosch University; South African Medical Research Council; South African Medical Research Council; South African Medical Research Council; South African Medical Research Council; South African Medical Research Council; University of Ibadan; University College Hospital, Ibadan; University of Ibadan; University College Hospital, Ibadan; University of Ibadan; University College Hospital, Ibadan; University of Ibadan; University College Hospital, Ibadan; Cardiff University; University of Ibadan; University of Ibadan; University of Ibadan; University of Ibadan; University of Ibadan; University of Ibadan; Ardabil University of Medical Sciences; Ardabil University of Medical Sciences; Ardabil University of Medical Sciences; Ardabil University of Medical Sciences; National Institutes of Health (NIH) - USA; National Institutes of Health (NIH) - USA; NIH National Eye Institute (NEI); Georgetown University; Georgetown University; Mayo Clinic; Mayo Clinic; Karolinska Institutet; Karolinska Institutet; Karolinska Institutet; Karolinska Institutet; Karolinska Institutet; Karolinska Institutet; Karolinska Institutet; Karolinska Institutet; McMaster University; McMaster University; McMaster University; McMaster University; McMaster University; Population Health Research Institute; Council of Scientific &amp; Industrial Research (CSIR) - India; CSIR - Institute of Genomics &amp; Integrative Biology (IGIB); Baylor College of Medicine; Southeast University - China; University of Nottingham; University of Lincoln;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Kermanshah University of Medical Sciences; Ahvaz Jundishapur University of Medical Sciences (AJUMS); Ahvaz Jundishapur University of Medical Sciences (AJUMS); Ahvaz Jundishapur University of Medical Sciences (AJUMS); Ahvaz Jundishapur University of Medical Sciences (AJUMS);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Tabriz University of Medical Science; Jimma University; Jimma University; Jimma University; University of South Australia; University of South Australia; Universitas Jenderal Soedirman; University of Gondar; University of Gondar; University of Gondar; University of Gondar; University of Gondar; University of Gondar; Newcastle University - UK; Newcastle University - UK; Duke University; Duke University; Duke University; Duke University; Duke University; Duke University; University of New South Wales Sydney; George Institute for Global Health; University of New South Wales Sydney; University of Sydney; University of New South Wales Sydney; University of New South Wales Sydney; University of New South Wales Sydney; University of New South Wales Sydney; University of New South Wales Sydney; University of New South Wales Sydney; Mayo Clinic; Washington University (WUSTL); Washington University (WUSTL); Dalhousie University; Dalhousie University; Dalhousie University; Queensland Health; Griffith University; Griffith University; Griffith University; Murdoch University; Instituto Nacional de Salud Publica; Instituto Nacional de Salud Publica; Instituto Nacional de Salud Publica; National Institute of Public Health (NIPH); Instituto Nacional de Salud Publica; Instituto Nacional de Salud Publica; Arba Minch University; Arba Minch University; Arba Minch University; Arba Minch University; Bahir Dar University; Bahir Dar University; Bahir Dar University; Bahir Dar University; Bahir Dar University; Bahir Dar University; Bahir Dar University; Bahir Dar University; Bahir Dar University; King Saud University; King Saud University; King Saud University; King Saud University; Quaid I Azam University; Sultan Qaboos University; Qazvin University of Medical Sciences (QUMS); Qazvin University of Medical Sciences (QUMS); Qazvin University of Medical Sciences (QUMS); Urmia University of Medical Sciences; Urmia University of Medical Sciences; Kuwait University; UDICE-French Research Universities; Universite de Bordeaux; McGill University; McGill University; University of Jordan; Jazan University; Jazan University; Jazan University; Pompeu Fabra University; King Abdulaziz University; Universidad de Cartagena; Universidad de Cartagena; Universidad de la Costa; Universidad de la Costa; Mekelle University; Mekelle University; Mekelle University; Mekelle University; Mekelle University; Mekelle University; Mekelle University; Mekelle University; Mekelle University; Mekelle University; Mekelle University; University of Adelaide; University of Adelaide; Robinson Research Institute; University of Adelaide; University of Adelaide; University of Adelaide; University of the Philippines System; University of the Philippines Manila; University of the Philippines System; University of the Philippines Manila; University of the Philippines System; University of the Philippines Manila; Johns Hopkins University; Johns Hopkins University; Johns Hopkins University; Johns Hopkins University; Johns Hopkins University; Johns Hopkins University; Johns Hopkins University; Johns Hopkins University; African Population &amp; Health Research Centre; National University of Singapore; National University of Singapore; National University of Singapore; Samara University; Carol Davila University of Medicine &amp; Pharmacy; Carol Davila University of Medicine &amp; Pharmacy; Carol Davila University of Medicine &amp; Pharmacy; Carol Davila University of Medicine &amp; Pharmacy; National Institute for Infectious Diseases Matei Bals; Carol Davila University of Medicine &amp; Pharmacy; Carol Davila University of Medicine &amp; Pharmacy; Carol Davila University of Medicine &amp; Pharmacy; University of Queensland; University of Queensland; University of Queensland; University of Queensland; University of Queensland; Queensland Centre for Mental Health Research; University of Queensland; University of Queensland; University of Queensland; University of Queensland; Royal Brisbane &amp; Women's Hospital; Bucharest University of Economic Studies; Bucharest University of Economic Studies; University of Thessaly; University of Sheffield; Razi Vaccine &amp; Serum Research Institute; Shahed University; Zahedan University of Medical Sciences; Zahedan University of Medical Sciences; University of Milano-Bicocca; University of Milano-Bicocca; Hong Kong Polytechnic University; Hong Kong Polytechnic University; Sebelas Maret University; Mazandaran University Medical Sciences; Mazandaran University Medical Sciences; Mazandaran University Medical Sciences; Mazandaran University Medical Sciences; Mazandaran University Medical Sciences; Mazandaran University Medical Sciences; Mazandaran University Medical Sciences; Mazandaran University Medical Sciences; Mazandaran University Medical Sciences; Mazandaran University Medical Sciences; Imam Mohammad Ibn Saud Islamic University (IMSIU); Imam Mohammad Ibn Saud Islamic University (IMSIU); Imam Mohammad Ibn Saud Islamic University (IMSIU); Kwame Nkrumah University Science &amp; Technology; University of Munich; University of Munich; Birmingham City University; Harvard University; Boston Children's Hospital; Yasouj University; Dalarna University; University of Basel; Swiss Tropical &amp; Public Health Institute; University of Basel; University of Basel; Babol University of Medical Sciences; Babol University of Medical Sciences; Babol University of Medical Sciences; Babol University of Medical Sciences; Babol University of Medical Sciences; Babol University of Medical Sciences; University of Texas System; University of Texas Health Science Center Houston; Shiraz University of Medical Science; Shiraz University of Medical Science; Shiraz University of Medical Science; Shiraz University of Medical Science; Shiraz University of Medical Science; Shiraz University of Medical Science; Shiraz University of Medical Science; Jefferson University; Philadelphia University Jordan; Dr DY Patil Vidyapeeth Pune; Dr D Y Patil Medical College, Hospital &amp; Research Centre; Keimyung University; University of Leicester; University of Leicester; University of Liege; University of Abomey Calavi; La Trobe University; La Trobe University; La Trobe University; La Trobe University; Curtin University; Curtin University; Curtin University; Burnet Institute; South Australian Health &amp; Medical Research Institute (SAHMRI); Manipal Academy of Higher Education (MAHE); Manipal Academy of Higher Education (MAHE); Manipal Academy of Higher Education (MAHE); Manipal Academy of Higher Education (MAHE); Manipal Academy of Higher Education (MAHE); Manipal Academy of Higher Education (MAHE); Manipal Academy of Higher Education (MAHE); Manipal Academy of Higher Education (MAHE); Kasturba Medical College, Mangalore; Manipal Academy of Higher Education (MAHE); Public Health Agency of Canada; Public Health Agency of Canada; Public Health Agency of Canada; University of Toronto; University of Toronto; University of Toronto; University of Toronto; Sharif University of Technology; University Hospital Ioannina; Foundation for Research &amp; Technology - Hellas (FORTH); Universiti Sultan Zainal Abidin; All India Institute of Medical Sciences (AIIMS) New Delhi; All India Institute of Medical Sciences (AIIMS) New Delhi; All India Institute of Medical Sciences (AIIMS) New Delhi; All India Institute of Medical Sciences (AIIMS) New Delhi; All India Institute of Medical Sciences (AIIMS) Jodhpur; All India Institute of Medical Sciences (AIIMS) Jodhpur; All India Institute of Medical Sciences (AIIMS) Jodhpur; All India Institute of Medical Sciences (AIIMS) Bhopal; All India Institute of Medical Sciences (AIIMS) New Delhi; University of Groningen; University of Groningen; University of Groningen; University of Groningen; Haramaya University; Haramaya University; Haramaya University; Haramaya University; Haramaya University; Haramaya University; Auckland University of Technology; Auckland University of Technology; Auckland University of Technology; Deakin University; Deakin University; Medical University Lodz; Polish Mother's Memorial Hospital - Research Institute; Walden University; Bangladesh University of Health Sciences (BUHS); Universidad Costa Rica; University of Auckland; Ruprecht Karls University Heidelberg; Ruprecht Karls University Heidelberg; ISGlobal; University of Barcelona; University of Barcelona; ICREA; Imperial College London; Imperial College London; Imperial College London; Imperial College London; Imperial College London; Imperial College London; Imperial College London; University of Munster; University of Munster; Ambo University; University of North Carolina; University of North Carolina Chapel Hill; University of North Carolina; University of North Carolina Chapel Hill; University of North Carolina; University of North Carolina Chapel Hill; Istituto di Ricerche Farmacologiche Mario Negri IRCCS; Istituto di Ricerche Farmacologiche Mario Negri IRCCS; Istituto di Ricerche Farmacologiche Mario Negri IRCCS; Istituto di Ricerche Farmacologiche Mario Negri IRCCS; Istituto di Ricerche Farmacologiche Mario Negri IRCCS; Lorestan University of Medical Sciences; Lorestan University of Medical Sciences; Lorestan University of Medical Sciences; CHU Dijon Bourgogne; Universite de Bourgogne; Yale University; University of Alberta; University of Oxford; University of Oxford; University of Oxford; University of Oxford; University of Oxford; University of Oxford; University of Oxford; University of Oxford; University of Oxford; Universidade de Sao Paulo; Universidade de Sao Paulo; Universidade de Sao Paulo; Universidade de Sao Paulo; Universidade de Sao Paulo; Universidade de Sao Paulo; Universidade de Sao Paulo; University System of Georgia; Augusta University; University of London; King's College London; University of London; King's College London; University of London; King's College London; University of London; King's College London; University of London; King's College London; University of London; King's College London; University of London; King's College London; Emory University; Emory University; Emory University; Emory University; Rollins School Public Health; United Arab Emirates University; United Arab Emirates University; United Arab Emirates University; Charles University Prague; Charles University Prague; University of Birmingham; University of Birmingham; University of Birmingham; University of Birmingham; Tribhuvan University; Datta Meghe Institute of Medical Sciences - Deemed to be University; Jawaharlal Nehru Medical College Wardha; Datta Meghe Institute of Medical Sciences - Deemed to be University; University of Massachusetts System; Department of Biotechnology (DBT) India; National Institute of Biomedical Genomics (NIBMG); University of Calcutta; Aga Khan University; Aga Khan University; University of Agriculture Faisalabad; Australian National University; Australian National University; University of Dhaka; University of Catania; University of Catania; University of Catania; University of Catania; Research Triangle Institute; University of Nottingham; University of Nottingham; University of Bergen; University of Bergen; University of Bergen; University of Bergen; University of Oslo; University of Cape Town; University of Cape Town; University of Cape Town; Islamic Azad University; Islamic Azad University; Islamic Azad University; Islamic Azad University; Institute for Advanced Studies in Basic Sciences (IASBS); Nazarbayev University; Instituto Nacional de Psiquiatria Ramon de la Fuente Muniz; The World Bank; Anglia Ruskin University; University of Cambridge; University System of Ohio; Ohio State University; James Cancer Hospital &amp; Solove Research Institute; University System of Ohio; Ohio State University; University System of Ohio; Ohio State University; University of Munich; Helmholtz Association; Helmholtz-Center Munich - German Research Center for Environmental Health; Helmholtz Association; German Cancer Research Center (DKFZ); Peoples Friendship University of Russia; World Health Organization; Sechenov First Moscow State Medical University; Sechenov First Moscow State Medical University; Sechenov First Moscow State Medical University; Bauman Moscow State Technical University; Instituto Conmemorativo Gorgas de Estudios de la Salud; Cabrini Health; Health Canada; Technical University of Berlin; University of Waterloo; University of Macau; University of Macau; Universidad Peruana Cayetano Heredia; Hospital Italiano de Buenos Aires; University of Buenos Aires; Nanyang Technological University &amp; National Institute of Education (NIE) Singapore; Nanyang Technological University; Nanyang Technological University &amp; National Institute of Education (NIE) Singapore; Nanyang Technological University; Universidad Autonoma Metropolitana - Mexico; Universidade do Porto; Universidade do Porto; Universidade do Porto; Universidade do Porto; Universidade do Porto; Universidade do Porto; i3S - Instituto de Investigacao e Inovacao em Saude, Universidade do Porto; Universidade do Porto; Universidade do Porto; Universidade do Porto; Universidade do Porto; Universidad Nacional de Colombia; University of Udine; University of Ottawa; Ottawa Hospital Research Institute; University of Ottawa; Ottawa Hospital Research Institute; Australian Catholic University; University of Hong Kong; University of Hong Kong; University of Hong Kong; University of Hong Kong; National Taiwan University; National Taiwan University; National Taiwan University Hospital; Geisinger Health System; University of Colorado System; University of Colorado Boulder; National Oceanic Atmospheric Admin (NOAA) - USA; Dr DY Patil Vidyapeeth Pune; University of Occupational &amp; Environmental Health - Japan; Universidad Peruana Cayetano Heredia; Seoul National University (SNU); Seoul National University Hospital; University of Copenhagen; Bispebjerg Hospital; Rigshospitalet; University of Copenhagen; Hanoi National University of Education; University of London; University College London; University of London; University College London; University of London; University College London; University of London; University College London; University of London; University College London; Wayne State University; University of Naples Federico II; University of Bielefeld; Health Effects Institute (HEI); National Oceanic Atmospheric Admin (NOAA) - USA; Consiglio Nazionale delle Ricerche (CNR); Istituto di Fisiologia Clinica (IFC-CNR); Consiglio Nazionale delle Ricerche (CNR); Universidade Federal do Rio Grande do Sul; Universidade Federal do Rio Grande do Sul; Universidade Federal do Rio Grande do Sul; University of Sydney; University of Sydney; University of Sydney; University of Sydney; University of Sydney; University of Sydney; University of Sydney; National Institutes of Health (NIH) - USA; National Institutes of Health (NIH) - USA; NIH National Human Genome Research Institute (NHGRI); National Institutes of Health (NIH) - USA; Central South University; Central South University; York University - Canada; Peking University; Eduardo Mondlane University; IRCCS Istituto Ortopedico Galeazzi; University of Milan; University of Milan; Case Western Reserve University; Case Western Reserve University; Public Health Foundation of India; Public Health Foundation of India; Public Health Foundation of India; Public Health Foundation of India; Guy's &amp; St Thomas' NHS Foundation Trust; Guy's &amp; St Thomas' NHS Foundation Trust; University of London; King's College London; University of South Carolina System; University of South Carolina Columbia; Bangladesh Rural Advancement Committee BRAC; BRAC University; Central University of Tamil Nadu; University of Brighton; University of Sussex; University of Brighton; University of Sussex; Addis Ababa University; Addis Ababa University; Addis Ababa University; Al-Farabi Kazakh National University; Children's Hospital Colorado; University of Colorado System; University of Colorado Anschutz Medical Campus; Children's Hospital Colorado; Colorado School of Public Health; University of Colorado System; University of Colorado Anschutz Medical Campus; Royal Liverpool &amp; Broadgreen University Hospitals NHS Trust; Royal Liverpool University Hospital; University of Liverpool; Aristotle University of Thessaloniki; Aristotle University of Thessaloniki; US Department of Veterans Affairs; Veterans Health Administration (VHA); Atlanta VA Health Care System; Save the Children; Save the Children; University of Peradeniya; Shahroud University Medical Sciences; Shahroud University Medical Sciences; Universidad Nacional Autonoma de Mexico; Universidad Autonoma de Sinaloa; Swedish Medical Center; Ministry of Health &amp; Medical Education (MOHME); Nguyen Tat Thanh University (NTTU); Nguyen Tat Thanh University (NTTU); Medical University Varna; University of Cape Coast; Tampere University; Mahidol Oxford Tropical Medicine Research Unit (MORU); Western Sydney University; Western Sydney University; Western Sydney University; Royal Melbourne Institute of Technology (RMIT); Royal Melbourne Institute of Technology (RMIT); University of Belgrade; University of Belgrade; University of Belgrade; University of Belgrade; University of Belgrade; University of Belgrade; Universidade Federal da Bahia; Universidade Federal da Bahia; Escola Bahiana de Medicina e Saude Publica; Tufts Medical Center; State University System of Florida; Florida International University; Umea University; University of Newcastle; University of Newcastle; University of Michigan System; University of Michigan; University of Michigan System; University of Michigan; University of Michigan System; University of Michigan; University of Michigan System; University of Michigan; Egyptian Knowledge Bank (EKB); Alexandria University; Egyptian Knowledge Bank (EKB); Alexandria University; Egyptian Knowledge Bank (EKB); Mansoura University; Abu Dhabi University; Harvard University; Massachusetts General Hospital; Harvard University; Massachusetts General Hospital; Eijkman Institute; Queensland Centre for Mental Health Research; Queensland Centre for Mental Health Research; Queensland Centre for Mental Health Research; Kerman University of Medical Sciences; Kerman University of Medical Sciences; Kerman University of Medical Sciences; Kerman University of Medical Sciences; Kerman University of Medical Sciences; Tarbiat Modares University; Tarbiat Modares University; Tarbiat Modares University; Tarbiat Modares University; National Institutes of Health (NIH) - USA; NIH National Cancer Institute (NCI); Hawassa University; Hawassa University; CGIAR; International Institute of Tropical Agriculture (IITA); University of Bologna; University of Pavia; Salahaddin University; Salahaddin University; Universidade Federal de Sergipe; University of Ottawa; University of Ottawa; University of Ottawa; Kaiser Permanente; Kaiser Permanente; A.T. Still University of Health Sciences; Universidade Federal do Espirito Santo; National Academy of Medical Sciences of Ukraine; D. F. Chebotarev Institute of Gerontology of the National Academy of Medical Sciences of Ukraine; Obafemi Awolowo University; Timiryazev Institute of Plant Physiology; St Jude Children's Research Hospital; University of Witwatersrand; James Cook University; Kobe University; Cleveland Clinic Foundation; National Center for Disease Control &amp; Public Health - Georgia; Centro de Investigacao em Saude de Manhica; ISGlobal; Flinders University South Australia; Telethon Kids Institute; University of Exeter; Technical University of Denmark; Lund University; University of California System; University of California San Francisco; University of California System; University of California San Francisco; University of California System; University of California San Francisco; University of California System; University of California San Francisco; Istituto Superiore di Sanita (ISS); University of Lahore; University of Lahore; University of Warwick; University of Warwick; Howard University; Howard University; University of Kwazulu Natal; Research Center of Neurology; Research Center of Neurology; Jawaharlal Nehru University, New Delhi; University of Western Australia; University of Western Australia; University of Western Australia; University of Western Australia; University of Massachusetts System; University of Massachusetts Boston; University of Oklahoma System; University of Oklahoma Health Sciences Center; Hokkaido University; Hokkaido University; Boston University; Boston University; Boston University; Boston University; Public Health England; Public Health England; Public Health England; Public Health England; University of Sulimanyah; Universidade Estadual de Montes Claros; Universidade Federal de Goias; Binzhou Medical University; Mahatma Gandhi Institute of Medical Sciences, Sevagram; Indian Institute of Technology System (IIT System); Indian Institute of Technology (IIT) - Kanpur; Eternal Heart Care Centre &amp; Research Institute; West Virginia University; Erasmus University Rotterdam; Erasmus MC; Western University (University of Western Ontario); Western University (University of Western Ontario); Western University (University of Western Ontario); Umm Al Qura University; Arabian Gulf University; University of Western Australia; Egyptian Knowledge Bank (EKB); Al Azhar University; University of Veterinary &amp; Animal Science - Pakistan; Xi'an Jiaotong University; University of Oulu; London South Bank University; University of Bath; University of Bath; Columbia University; Columbia University; Columbia University; University of Texas System; University of Texas Austin; Lancaster University; Yokohama City University; Yeshiva University; Albert Einstein College of Medicine; Duy Tan University; Duy Tan University; Qatar Foundation (QF); Hamad Bin Khalifa University-Qatar; Universite de Tunis-El-Manar; Faculte de Medecine de Tunis (FMT); China Medical University Taiwan; China Medical University Taiwan; China Medical University Taiwan; Zhejiang University; International Centre for Diarrhoeal Disease Research (ICDDR); Universiti Sains Malaysia; University of Kragujevac; University of Kragujevac; Taipei Medical University; Taipei Medical University; American Cancer Society; Osaka University; Osaka University; University of Fort Hare; George Mason University; University of Colombo; Department of Science &amp; Technology (India); Sree Chitra Tirunal Institute for Medical Sciences Technology (SCTIMST); Banaras Hindu University (BHU); Duke Kunshan University; Duke Kunshan University; University of Twente; University of Twente; University of New South Wales Sydney; University of New South Wales Sydney; University of New South Wales Sydney; George Institute for Global Health; University of Sydney; Capital Medical University; Semmelweis University; Semmelweis University; University of Opole; University of Tartu; ; </t>
  </si>
  <si>
    <t>OCT 17</t>
  </si>
  <si>
    <t>WOS:000579154000005</t>
  </si>
  <si>
    <t>Abbafati, C; Abbas, KM; Abbasi, M; Abbasifard, M; Abbasi-Kangevari, M; Abbastabar, H; Abd-Allah, F; Abdelalim, A; Abdollahi, M; Abdollahpour, I; Abedi, A; Abedi, P; Abegaz, KH; Abolhassani, H; Abosetugn, AE; Aboyans, V; Abrams, EM; Abreu, LG; Abrigo, MRM; Abu Haimed, AK; Abualhasan, A; Abu-Gharbieh, E; Abu-Raddad, LJ; Abushouk, AI; Acebedo, A; Ackerman, IN; Adabi, M; Adair, T; Adamu, AA; Adebayo, OM; Adedeji, IA; Adekanmbi, V; Adelson, JD; Adeoye, AM; Adetokunboh, OO; Adham, D; Advani, SM; Afarideh, M; Afshari, M; Afshin, A; Agardh, EE; Agarwal, G; Agasthi, P; Agesa, KM; Aghaali, M; Aghamir, SMK; Agrawal, A; Ahmad, T; Ahmadi, A; Ahmadi, K; Ahmadi, M; Ahmadieh, H; Ahmadpour, E; Ahmed, MB; Aji, B; Akalu, TY; Akinyemi, RO; Akinyemiju, T; Akombi, B; Akunna, CJ; Alahdab, F; Al-Aly, Z; Alam, K; Alam, N; Alam, S; Alam, T; Alanezi, FM; Alanzi, TM; Albertson, SB; Alcalde-Rabanal, JE; Alema, NM; Alemu, BW; Alemu, YM; Alhabib, KF; Alhassan, RK; Ali, M; Ali, S; Alicandro, G; Alijanzadeh, M; Alinia, C; Alipour, V; Alizade, H; Aljunid, SM; Alla, F; Allebeck, P; Almadi, MAH; Almasi, A; Almasi-Hashiani, A; Almasri, NA; Al-Mekhlafi, HM; Almulhim, AM; Alonso, J; Al-Raddadi, RM; Altirkawi, KA; Alumran, AK; Alvis-Guzman, N; Alvis-Zakzuk, NJ; Amare, AT; Amare, B; Amini, S; Amini-Rarani, M; Aminorroaya, A; Amiri, F; Amit, AML; Amugsi, DA; Amul, GGH; Anbesu, EW; Ancuceanu, R; Anderlini, D; Anderson, JA; Andrei, CL; Andrei, T; Androudi, S; Angus, C; Anjomshoa, M; Ansari, F; Ansari, I; Ansari-Moghaddam, A; Antonazzo, IC; Antonio, CAT; Antony, CM; Antriyandarti, E; Anvari, D; Anwer, R; Appiah, SCY; Arabloo, J; Arab-Zozani, M; Aravkin, AY; Arba, AAK; Aremu, O; Ariani, F; Aripov, T; Armoon, B; Arnlov, J; Arowosegbe, OO; Aryal, KK; Arzani, A; Asaad, M; Asadi-Aliabadi, M; Asadi-Pooya, AA; Asgari, S; Asghari, B; Jafarabadi, MA; Ashbaugh, C; Assmus, M; Atafar, Z; Athari, SS; Atnafu, DD; Atout, MMW; Atre, SR; Atteraya, MS; Ausloos, F; Ausloos, M; Avila-Burgos, L; Avokpaho, EFGA; Quintanilla, BPA; Ayano, G; Ayanore, MA; Aynalem, GL; Aynalem, YA; Ayza, MA; Azari, S; Azarian, G; Azene, ZN; Azhar, G; Azzopardi, PS; Darshan, BB; Babaee, E; Badawi, A; Badiye, AD; Bagherzadeh, M; Bagli, E; Bahrami, MA; Baig, AA; Bairwa, M; Bakhshaei, MH; Bakhtiari, A; Bakkannavar, SM; Balachandran, A; Balakrishnan, S; Balalla, S; Balassyano, S; Baldasseroni, A; Ball, K; Ballew, SH; Balzi, D; Banach, M; Banerjee, SK; Banik, PC; Bannick, MS; Bante, AB; Bante, SA; Baraki, AG; Barboza, MA; Barker-Collo, SL; Barnighausen, TW; Barrero, LH; Barthelemy, CM; Barua, L; Barzegar, A; Basaleem, H; Bassat, Q; Basu, S; Baune, BT; Bayati, M; Baye, BA; Bazmandegan, G; Becker, JS; Bedi, N; Beghi, E; Behzadifar, M; Bejot, Y; Bekuma, TTT; Bell, ML; Bello, AK; Bender, RG; Bennett, DA; Bennitt, FB; Bensenor, IM; Benziger, CP; Berhe, K; Berman, AE; Bernabe, E; Bernstein, RS; Bertolacci, GJ; Bhagavathula, AS; Bhageerathy, R; Bhala, N; Bhandari, D; Bhardwaj, P; Bhat, AG; Bhattacharyya, K; Bhattarai, S; Bhutta, ZA; Bibi, S; Biehl, MH; Bijani, A; Bikbov, B; Bilano, V; Bin Sayeed, MS; Biondi, A; Birihane, BM; Bisanzio, D; Bisignano, C; Biswas, RK; Bitew, H; Bjorge, T; Bockarie, MJ; Bohlouli, S; Bohluli, M; Bojia, HA; Bolla, SR; Boloor, A; Boon-Dooley, AS; Borges, G; Borzi, AM; Borzouei, S; Bose, D; Bosetti, C; Boufous, S; Bourne, R; Brady, OJ; Braithwaite, D; Brauer, M; Brayne, C; Breitborde, NJK; Breitner, S; Brenner, H; Breusov, AV; Briant, PS; Briggs, AM; Briko, AN; Briko, NI; Britton, GB; Brugha, T; Bryazka, D; Buchbinder, R; Bumgarner, BR; Burkart, K; Burnett, RT; Nagaraja, SB; Busse, R; Butt, ZA; dos Santos, FLC; Cahill, LE; Cahuana-Hurtado, L; Cai, TJ; Callender, CSKH; Camera, LA; Campos-Nonato, IR; Rincon, JCC; Cao, J; Car, J; Cardenas, R; Carreras, G; Carrero, JJ; Carvalho, F; Castaldelli-Maia, JM; Castaneda-Orjuela, CA; Castelpietra, G; Castle, CD; Castro, E; Castro, F; Catala-Lopez, F; Causey, K; Cederroth, CR; Cercy, KM; Cerin, E; Chalek, J; Chandan, JS; Chang, AR; Chang, AY; Chang, JC; Chang, KL; Charan, J; Charlson, FJ; Chattu, VK; Chaturvedi, S; Cherbuin, N; Chimed-Ochir, O; Chin, KL; Chirinos-Caceres, JL; Cho, DY; Choi, JYJ; Christensen, H; Chu, DT; Chung, MT; Chung, SC; Cicuttini, FM; Ciobanu, LG; Cirillo, M; Cislaghi, B; Classen, TKD; Cohen, AJ; Collins, EL; Comfort, H; Compton, K; Conti, S; Cooper, OR; Corso, B; Cortesi, PA; Costa, VM; Cousin, E; Cowden, RG; Cowie, BC; Cromwell, EA; Croneberger, AJ; Cross, DH; Cross, M; Crowe, CS; Cruz, JA; Cummins, S; Cunningham, M; Dahlawi, SMA; Dai, HJ; Dai, HC; Damasceno, AAM; Damiani, G; D'Amico, E; Dandona, L; Dandona, R; Daneshpajouhnejad, P; Dangel, WJ; Danielsson, AK; Gela, JD; Dargan, PI; Darwesh, AM; Daryani, A; Das, JK; Das Gupta, R; Das Neves, J; Dash, AP; Davey, G; Davila-Cervantes, CA; Davis, AC; Davitoiu, DV; Davletov, K; De Leo, D; De Neve, JW; Dean, FE; DeCleene, NK; Deen, A; Degenhardt, L; DeLang, M; Dellavalle, RP; Demeke, FM; Demoz, GT; Demsie, DG; Denova-Gutierrez, E; Dereje, ND; Deribe, K; Dervenis, N; Desai, R; Desalew, A; Dessie, GA; Deuba, K; Dharmaratne, SD; Dhungana, GP; Dianatinasab, M; da Silva, DD; Diaz, D; Forooshani, ZSD; Dichgans, M; Didarloo, A; Dingels, ZV; Dippenaar, IN; Dirac, MA; Djalalinia, S; Do, HT; Dokova, K; Doku, DT; Dolecek, C; Dolgert, AJ; Dorostkar, F; Doshi, CP; Doshi, PP; Doshmangir, L; Douiri, A; Doxey, MC; Doyle, KE; Driscoll, TR; Dubljanin, E; Dunachie, SJ; Duncan, BB; Duraes, AR; Eagan, AW; Ebrahimi, H; Kalan, ME; Edvardsson, D; Effiong, A; Ehrlich, JR; El Nahas, N; El Sayed, I; Zaki, ME; El Tantawi, M; Elbarazi, I; Elgendy, IY; Elhabashy, HR; El-Jaafary, SI; Elsharkawy, A; Elyazar, IRF; Emamian, MH; Emmons-Bell, S; Erskine, HE; Eshrati, B; Eskandari, K; Eskandarieh, S; Esmaeilnejad, S; Esmaeilzadeh, F; Esteghamati, A; Esteghamati, S; Estep, K; Etemadi, A; Etisso, AE; Ezekannagha, O; Fanzo, J; Farag, T; Farahmand, M; Faraj, A; Faraon, EJA; Fareed, M; Faridnia, R; Farinha, CSES; Farioli, A; Faris, PS; Faro, A; Faruque, M; Farzadfar, F; Fattahi, N; Fazaeli, AA; Fazlzadeh, M; Feigin, VL; Feldman, R; Fereshtehnejad, SM; Fernandes, E; Ferrara, G; Ferrara, P; Ferrari, AJ; Ferreira, ML; Feyissa, GT; Filip, I; Fischer, F; Fisher, JL; Fitzgerald, R; Flohr, C; Flor, LS; Foigt, NA; Folayan, MO; Fomenkov, AA; Force, LM; Fornari, C; Foroutan, M; Fox, JT; Francis, JM; Frank, TD; Franklin, RC; Freitas, M; Fu, WJ; Fukumoto, T; Fukutaki, K; Fuller, JE; Fullman, N; Furtado, JM; Gad, MM; Gaidhane, AM; Gakidou, E; Galles, NC; Gallus, S; Gamkrelidze, A; Garcia-Basteiro, AL; Gardner, WM; Geberemariyam, BS; Gebrehiwot, AM; Gebremedhin, KB; Gebremeskel, GG; Gebremeskel, LG; Gebresillassie, BM; Gebreslassie, AAAA; Geramo, YCD; Geremew, A; Hayoon, AG; Gesesew, HA; Gething, PW; Gezae, KE; Ghadimi, M; Ghadiri, K; Ghaffarifar, F; Ghafourifard, M; Ghajar, A; Ghamari, F; Ghashghaee, A; Ghiasvand, H; Ghith, N; Gholamian, A; Ghosh, R; Giampaoli, S; Gilani, SA; Gill, PS; Gill, TK; Gillum, RF; Ginawi, IA; Ginindza, TG; Gitimoghaddam, M; Giussani, G; Glagn, M; Glushkova, EV; Gnedovskaya, EV; Godinho, MA; Goharinezhad, S; Golechha, M; Goli, S; Gomez, RS; Gona, PN; Gopalani, SV; Goren, E; Gorini, G; Gorman, TM; Gottlich, HC; Goudarzi, H; Goudarzian, AH; Goulart, AC; Goulart, BNG; Grada, A; Greaves, F; Grivna, M; Grosso, G; Gubari, MIM; Gudi, N; Gugnani, HC; Guimaraes, ALS; Guimaraes, RA; Guled, RA; Gultie, T; Guo, GR; Guo, YM; Gupta, R; Gupta, R; Sharan, S; Gupta, T; Haagsma, JA; Hachinski, V; Haddock, B; Hafezi-Nejad, N; Hafiz, A; Hagins, H; Haile, LM; Haile, TG; Haj-Mirzaian, A; Haj-Mirzaian, A; Hall, BJ; Halvaei, I; Hamadeh, RR; Abdullah, KH; Hameed, S; Hamidi, S; Hamilton, EB; Hammer, MS; Han, C; Han, H; Handiso, DW; Hanif, A; Hankey, GJ; Haririan, H; Haro, JM; Harvey, JD; Hasaballah, AI; Hasan, MM; Hasanpoor, E; Hasanzadeh, A; Hashemian, M; Hashi, A; Hassan, A; Hassan, S; Hassanipour, S; Hassankhani, H; Havmoeller, RJ; Hay, RJ; Hay, SI; Hayat, K; Heibati, B; Heidari, B; Heidari, G; Heidari-Soureshjani, R; Hendrie, D; Henny, K; Henok, A; Henrikson, HJ; Henry, NJ; Herbert, ME; Herteliu, C; Heydarpour, F; Hird, TR; Ho, HC; Hoek, HW; Hole, MK; Holla, R; Hollingsworth, B; Hoogar, P; Hopf, KP; Horita, N; Hosgood, HD; Hossain, N; Hosseini, M; Hosseinzadeh, M; Hostiuc, M; Hostiuc, S; Househ, M; Hoy, DG; Hsairi, M; Hsiao, T; Hsieh, VCR; Hu, GQ; Hu, KJ; Huda, TM; Hugo, FN; Humayun, A; Hussain, R; Huynh, CK; Hwang, BF; Iannucci, VC; Iavicoli, I; Ibeneme, CU; Ibitoye, SE; Ikeda, N; Ikuta, KS; Ilesanmi, OS; Ilic, IM; Ilic, MD; Imani-Nasab, MH; Inbaraj, LR; Ippolito, H; Iqbal, U; Irvani, SSN; Irvine, CMS; Islam, MM; Islam, M; Islam, SMS; Islami, F; Iso, H; Ivers, RQ; Iwu, CCD; Iwu, CJ; Iyamu, IO; Jaafari, J; Jacobsen, KH; Jadidi-Niaragh, F; Jafari, H; Jafarinia, M; Jahagirdar, D; Jahani, MA; Jahanmehr, N; Jakovljevic, M; Jalali, A; Jalilian, F; James, SL; Janjani, H; Janodia, MD; Javaheri, T; Javidnia, J; Jayatilleke, AU; Jeemon, P; Jenabi, E; Jha, RP; Jha, V; Ji, JS; Jia, P; Johansson, L; John, O; John-Akinola, YO; Johnson, CO; Johnson, SC; Jonas, JB; Joo, T; Joshi, A; Joukar, F; Jozwiak, JJ; Jurisson, M; Kabir, A; Kabir, Z; Kalani, H; Kalani, R; Kalankesh, LR; Kalhor, R; Kamath, AM; Kamiab, Z; Kanchan, T; Kapoor, N; Matin, BK; Karanikolos, M; Karch, A; Karim, MA; Karimi, SE; Karimi, SA; Karimi, SM; Kasa, AS; Kassa, GM; Kassebaum, NJ; Katikireddi, SV; Kawakami, N; Kayode, GA; Karyani, AK; Keddie, SH; Keiyoro, PN; Keller, C; Kemmer, L; Kendrick, PJ; Kereselidze, M; Khader, YS; Khafaie, MA; Khalid, N; Khammarnia, M; Khan, EA; Khan, G; Khan, M; Khang, YH; Khatab, K; Khater, AM; Khater, MM; Khatib, MN; Khayamzadeh, M; Khazaei, S; Khazaie, H; Khodayari, MT; Khoja, AT; Khubchandani, J; Khundkar, R; Kianipour, N; Kieling, C; Kim, CI; Kim, D; Kim, YE; Kim, YJ; Kimokoti, RW; Kinfu, Y; Kisa, A; Kisa, S; Kissimova-Skarbek, K; Kissoon, N; Kivimaki, M; Kneib, CJ; Knibbs, LD; Knight, M; Knudsen, AKS; Kocarnik, JM; Kochhar, S; Koh, DSQ; Kohler, S; Kolola, T; Komaki, H; Kopec, JA; Korotkova, AV; Korshunov, VA; Kosen, S; Kotlo, A; Koul, PA; Koyanagi, A; Kraemer, MUG; Kravchenko, MA; Krishan, K; Krohn, KJ; Kromhout, H; Shaji, KS; Defo, BK; Bicer, BK; Kugbey, N; Kulkarni, V; Kumar, GA; Kumar, M; Kumar, N; Kumar, P; Kumar, V; Kumaresh, G; Kurmi, OP; Kusuma, D; Kyu, HH; La Vecchia, C; Ben Lacey,; Lal, DK; Lalloo, R; Lallukka, T; Lam, JO; Lami, FH; Lan, Q; Landires, I; Lang, JJ; Langan, SM; Lansingh, VC; Lansky, S; Larson, HJ; Larson, SL; Larsson, AO; Lasrado, S; Lassi, ZS; Lau, KMM; Lauriola, P; Lavados, PM; Lazarus, JV; Leal, LF; Leasher, JL; Ledesma, JR; Lee, PH; Lee, SWH; Leever, AT; LeGrand, KE; Leigh, J; Leonardi, M; Lescinsky, H; Leung, J; Levi, M; Lewington, S; Li, BY; Li, SS; Lim, LL; Lin, C; Lin, RT; Linehan, C; Linn, S; Listl, S; Liu, HC; Liu, SW; Liu, SM; Liu, XF; Liu, Y; Liu, ZC; Lo, J; Lodha, R; Logroscino, G; Looker, KJ; Lopez, AD; Lopez, JCF; Lopukhov, PD; Lorkowski, S; Lotufo, PA; Lozano, R; Lu, A; Lucas, TCD; Lugo, A; Lunevicius, R; Lyons, RA; Ma, JN; Machado, DB; MacLachlan, JH; Madadin, M; Maddison, ER; Maddison, R; Madotto, F; Abd El Razek, HM; Abd El Razek, MM; Mahasha, PW; Mahdavi, MM; Mahmoudi, M; Mai, HT; Majeed, A; Malagon-Rojas, JN; Maled, V; Maleki, A; Maleki, S; Malekzadeh, R; Malta, DC; Mamun, AA; Manafi, A; Manafi, N; Manda, AL; Manguerra, H; Mansour-Ghanaei, F; Mansouri, B; Mansournia, MA; Herrera, AMM; Mapoma, CC; Maravilla, JC; Marks, A; Martin, RV; Martini, S; Martins-Melo, FR; Martopullo, I; Masaka, A; Masoumi, SZ; Massano, J; Massenburg, BB; Mastrogiacomo, CI; Mathur, MR; Matsushita, K; Maulik, PK; May, EA; Mazidi, M; McAlinden, C; McGrath, JJ; Mckee, M; Medina-Solis, CE; Meharie, BG; Mehndiratta, MM; Nasab, EM; Mehri, F; Mehrotra, R; Mehta, KM; Meitei, WB; Mekonnen, T; Melese, A; Memiah, PTN; Memish, ZA; Mendoza, W; Menezes, RG; Mengesha, EW; Mengesha, MB; Mensah, GA; Mereke, A; Mereta, ST; Meretoja, A; Meretoja, TJ; Mestrovic, T; Miazgowski, B; Miazgowski, T; Michalek, IM; Mihretie, KM; Miller, TR; Mills, EJ; Milne, GJ; Mini, GK; Miri, M; Mirica, A; Mirrakhimov, EM; Mirzaei, H; Mirzaei, M; Mirzaei, R; Mirzaei-Alavijeh, M; Misganaw, AT; Mitchell, PB; Mithra, P; Moazen, B; Moghadaszadeh, M; Mohajer, B; Mohamad, O; Mohamadi, E; Mohammad, DK; Mohammad, Y; Mezerji, NMG; Mohammadbeigi, A; Mohammadian-Hafshejani, A; Mohammadifard, N; Mohammadpourhodki, R; Mohammed, AS; Mohammed, H; Mohammed, JA; Mohammed, S; Mohebi, F; Bandpei, MAM; Mokari, A; Mokdad, AH; Molokhia, M; Momen, NC; Monasta, L; Mondello, S; Mooney, MD; Moosazadeh, M; Moradi, G; Moradi, M; Moradi-Joo, M; Moradi-Lakeh, M; Moradzadeh, R; Moraga, P; Morales, L; Morawska, L; Velasquez, IM; Morgado-da-Costa, J; Morrison, SD; Mosapour, A; Mosser, JF; Mouodi, S; Mousavi, SM; Khaneghah, AM; Mueller, UO; Mukhopadhyay, S; Mullany, EC; Mumford, JE; Munro, SB; Muriithi, MK; Musa, KI; Mustafa, G; Muthupandian, S; Nabavizadeh, B; Nabhan, AF; Naderi, M; Nagarajan, AJ; Nagel, G; Naghavi, M; Naghshtabrizi, B; Naik, G; Naimzada, MD; Nair, S; Najafi, F; Naldi, L; Nandakumar, V; Nandi, AK; Nangia, V; Nansseu, JR; Naserbakht, M; Nayak, VC; Nazari, J; Ndejjo, R; Ndwandwe, DE; Negoi, I; Negoi, RI; Netsere, HB; Neupane, S; Ngari, KN; Nguefack-Tsague, G; Ngunjiri, JW; Nguyen, CT; Nguyen, DN; Nguyen, HLT; Nguyen, J; Nguyen, M; Nguyen, M; Nguyen, TH; Nichols, E; Nigatu, D; Nigatu, YT; Nikbakhsh, R; Nikpoor, AR; Nixon, MR; Nnaji, CA; Nomura, S; Norheim, OF; Norrving, B; Noubiap, JJ; Motlagh, SN; Nowak, C; Nsoesie, EO; Nunez-Samudio, V; Oancea, B; Odell, CM; Ogbo, FA; Oghenetega, OB; Oh, IH; Okunga, EW; Oladnabi, M; Olagunju, AT; Olusanya, BO; Olusanya, JO; Oluwasanu, MM; Bali, AO; Omer, MO; Ong, KL; Ong, S; Onwujekwe, OE; Oren, E; Orji, AU; Orpana, HM; Ortega-Altamirano, DV; Ortiz, A; Osarenotor, O; Osei, FB; Ostojic, SM; Ostroff, SM; Oiu, AO; Otstavnov, N; Otstavnov, SS; Overland, S; Owolabi, MO; Section, MPA; Padubidri, JR; Pakhale, S; Pakhare, AP; Pakshir, K; Palladino, R; Pana, A; Panda-Jonas, S; Pandey, A; Pangaribuan, HU; Park, EK; Park, J; Parmar, PGK; Parry, CDH; Pasovic, M; Pasupula, DK; Patel, JR; Patel, SK; Paternina-Caicedo, AJ; Pathak, A; Pathak, M; Patten, SB; Patton, GC; Paudel, D; Paudel, S; Paulson, KR; Toroudi, HP; Pease, SA; Peden, AE; Pennini, A; Pepito, VCF; Peprah, EK; Pereira, A; Pereira, DM; Pereira, J; Perico, N; Pescarini, JM; Pesudovs, K; Pham, HQ; Phillips, MR; Piccinelli, C; Pierce, M; Pigott, DM; Pilgrim, T; Pilz, TM; Pinheiro, M; Piradov, MA; Pirsaheb, M; Pishgar, F; Plana-Ripoll, O; Plass, D; Pletcher, M; Pokhrel, KN; Polibin, RV; Polinder, S; Polkinghorne, KR; Pond, CD; Postma, MJ; Pottoo, FH; Pourjafar, H; Pourmalek, F; Kalhori, RP; Pourshams, A; Poznanska, A; Prada, SI; Prakash, S; Prakash, V; Prasad, N; Preotescu, L; Pribadi, DRA; Pupillo, E; Quazi Syed, Z; Rabiee, M; Rabiee, N; Radfar, A; Rafiee, A; Rafiei, A; Raggi, A; Rahim, F; Rahimi-Movaghar, A; Rahman, MHU; Rahman, MA; Rajabpour-Sanati, A; Rajati, F; Rakovac, I; Ram, P; Ramezanzadeh, K; Rana, SM; Ranabhat, CL; Ranta, A; Rao, PC; Rao, SJ; Rasella, D; Rashedi, V; Rastogi, P; Rath, GK; Rathi, P; Rawaf, DL; Rawaf, S; Rawal, L; Rawassizadeh, R; Rawat, R; Razo, C; Boston, S; Regassa, LD; Reiner, RC; Reinig, N; Reitsma, MB; Remuzzi, G; Renjith, V; Renzaho, AMN; Resnikoff, S; Rezaei, N; Rezaei, N; Rezai, MS; Rezapour, A; Rhinehart, PA; Riahi, SM; Ribeiro, ALP; Ribeiro, DC; Ribeiro, D; Rickard, J; Rivera, JA; Robalik, T; Roberts, NLS; Roberts, S; Robinson, SR; Rodriguez-Ramirez, S; Roever, L; Rolfe, S; Romoli, M; Ronfani, L; Room, R; Roshandel, G; Rostamian, M; Roth, GA; Rothenbacher, D; Rubagotti, E; Rumisha, SF; Rwegerera, GM; Saadatagah, S; Sabour, S; Sachdev, PS; Saddik, B; Sadeghi, E; Sadeghi, M; Saeedi, R; Moghaddam, SS; Saeidi, S; Safari, Y; Safi, S; Safiri, S; Sagar, R; Sahebkar, A; Sahraian, MA; Sajadi, SM; Salahshoor, MR; Salam, N; Salama, JS; Salamati, P; Zahabi, SS; Salem, H; Salem, MR; Salimi, Y; Salimzadeh, H; Salman, OM; Salomon, JA; Salz, I; Samad, Z; Kafil, HS; Sambala, EZ; Samy, AM; Sanabria, J; Sanchez-Pimienta, TG; Santomauro, DF; Santos, IS; Santos, JV; Santric-Milicevic, MM; Saraswathy, SYI; Sarmiento-Suarez, R; Sarrafzadegan, N; Sartorius, B; Sarveazad, A; Sathian, B; Sathish, T; Sattin, D; Savic, M; Sawyer, SM; Saxena, D; Saxena, S; Saylan, M; Sbarra, AN; Schaeffer, LE; Schiavolin, S; Schlaich, MP; Schmidt, MI; Schutte, AE; Schwebel, DC; Schwendicke, F; Seedat, S; Sekerija, M; Senbeta, AM; Senthilkumaran, S; Sepanlou, SG; Serdar, B; Serre, ML; Servan-Mori, E; Sha, F; Shabani, M; Shackelford, KA; Shadid, J; Shafaat, O; Shahabi, S; Shahbaz, M; Shaheen, AA; Shaikh, MA; Shalash, AS; Shams-Beyranvand, M; Shamsi, M; Shamsizadeh, M; Shannawaz, M; Sharafi, K; Sharafi, Z; Sharara, F; Sharifi, H; Sharma, R; Shaw, DH; Sheena, BS; Sheikh, A; Sheikhtaheri, A; Shetty, BSK; Shetty, RS; Shibuya, K; Shield, KD; Shiferaw, WS; Shigematsu, M; Shin, JI; Shin, MJ; Shiri, R; Shirkoohi, R; Shivakumar, KM; Shrime, MG; Shuval, K; Siabani, S; Sierpinski, R; Sigfusdottir, ID; Sigurvinsdottir, R; Silva, DAS; Silva, JP; Simonetti, B; Simpson, KE; Singh, A; Singh, JA; Singh, P; Sinha, DN; Skiadaresi, E; Skou, ST; Skryabin, VY; Sliwa, K; Smith, A; Smith, EUR; Sobngwi, E; Soheili, A; Sokhan, A; Soltani, S; Somefun, OD; Soofi, M; Sorensen, RJD; Soriano, JB; Sorrie, MB; Soshnikov, S; Soyiri, IN; Spencer, CN; Spotin, A; Spurlock, EE; Sreeramareddy, CT; Srinivasan, V; Sripada, K; Stanaway, JD; Stark, BA; Steel, N; Stefan, SC; Stein, C; Stein, DJ; Steiner, C; Steiner, TJ; Steuben, KM; Stockfelt, L; Stokes, MA; Stovner, LJ; Straif, K; Stranges, S; Stubbs, JL; Suchdev, PS; Sudaryanto, A; Sufiyan, MB; Suleria, HAR; Abdulkader, RS; Sulo, G; Sultan, I; Swope, CB; Sykes, BL; Sylte, DO; Szocska, M; Szumowski, L; Tabares-Seisdedos, R; Tabb, KM; Tabuchi, T; Tadakamadla, SK; Taddele, BW; Tadesse, DB; Taherkhani, A; Tahir, Z; Tajdini, M; Takahashi, K; Takala, JS; Tamiru, AT; Tang, M; Tanser, FC; Tareque, MI; Tarigan, IU; Taveira, N; Taylor, HJ; Teagle, WL; Teame, H; Tediosi, F; Tefera, YG; Tehrani-Banihashemi, A; Teklehaimanot, BF; Tela, FG; Temsah, MH; Terrason, S; Tesema, GA; Tessema, ZT; Thakur, B; Thankappan, KR; Thapar, R; Thomas, N; Thomson, AM; Thrift, AG; Thurston, GD; Titova, MV; Tlou, B; Tohidinik, HR; Tonelli, M; Topor-Madry, R; Topouzis, F; Torre, AE; Touvier, M; Tovani-Palone, MR; Traini, E; Tran, BX; Travillian, R; Trias-Llimos, S; Troeger, CE; Truelsen, TC; Tsai, AC; Tsatsakis, A; Car, LT; Tyrovolas, S; Uddin, R; Ullah, I; Ullah, S; Umeokonkwo, CD; Undurraga, EA; Unnikrishnan, B; Upadhyay, E; Uthman, OA; Vacante, M; Vaicekonyte, R; Vakilian, A; Valdez, PR; Valli, A; Van Donkelaar, A; Vardavas, C; Varughese, S; Vasankari, TJ; Vasconcelos, AMN; Vasseghian, Y; Veisani, Y; Venketasubramanian, N; Vidale, S; Violante, FS; Vlassov, V; Vollset, SE; Vongpradith, A; Vos, T; Vu, GT; Vujcic, IS; Vukovic, A; Vukovic, R; Hawariat, FGW; Waheed, Y; Wallin, MT; Walters, MK; Wamai, RG; Wang, F; Wang, HD; Wang, HB; Wang, JY; Wang, YF; Wang, YZ; Wang, YP; Ward, JL; Watson, A; Watson, S; Wei, JK; Wei, MYW; Weintraub, RG; Weiss, DJ; Weiss, J; Welay, FT; Weldesamuel, GT; Werdecker, A; West, JJ; Westerman, R; Whisnant, JL; Whiteford, HA; Wiangkham, T; Wickramasinghe, ND; Wiens, KE; Wijeratne, T; Wilner, LB; Wilson, S; Wiysonge, CS; Wojtyniak, B; Woldu, G; Wolfe, CDA; Wondmeneh, TG; Wondmieneh, AB; Wool, EE; Wozniak, SS; Wu, AM; Wu, CK; Wu, JJ; Hanson, SW; Wunrow, HY; Xie, Y; Xu, GL; Xu, R; Yadgir, S; Jabbari, SHY; Yamada, T; Yamagishi, K; Yaminfirooz, M; Yano, Y; Yaya, S; Yazdi-Feyzabadi, V; Yearwood, JA; Yeheyis, TY; Yeshitila, YG; Yilgwan, CS; Yilma, MT; Yip, P; Yonemoto, N; Yoon, SJ; Lebni, JY; York, HW; Younis, MZ; Younker, TP; Yousefi, B; Yousefi, Z; Yousefifard, M; Yousefinezhadi, T; Yousuf, AY; Yu, CH; Yu, Y; Yuan, CW; Yuce, D; Yusefzadeh, H; Zadey, S; Moghadam, TZ; Zaidi, SS; Zaki, L; Zakzuk, J; Bin Zaman, S; Zamani, M; Zamanian, M; Zandian, H; Zangeneh, A; Zarafshan, H; Zastrozhin, MS; Zewdie, KA; Zhang, JR; Zhang, YQ; Zhang, ZJ; Zhao, JT; Zhao, XJG; Zhao, YX; Zheleva, B; Zheng, P; Zhou, MG; Zhu, C; Ziapour, A; Zimsen, SRM; Zlavog, BS; Zodpey, S; Lim, SS; Murray, CJL</t>
  </si>
  <si>
    <t>Abbafati, Cristiana; Abbas, Kaja M.; Abbasi, Mohammad; Abbasifard, Mitra; Abbasi-Kangevari, Mohsen; Abbastabar, Hedayat; Abd-Allah, Foad; Abdelalim, Ahmed; Abdollahi, Mohammad; Abdollahpour, Ibrahim; Abedi, Aidin; Abedi, Parisa; Abegaz, Kedir Hussein; Abolhassani, Hassan; Abosetugn, Akine Eshete; Aboyans, Victor; Abrams, Elissa M.; Abreu, Lucas Guimaraes; Abrigo, Michael R. M.; Abu Haimed, Abdulaziz Khalid; Abualhasan, Ahmed; Abu-Gharbieh, Eman; Abu-Raddad, Laith Jamal; Abushouk, Abdelrahman I.; Acebedo, Alyssa; Ackerman, Ilana N.; Adabi, Maryam; Adair, Tim; Adamu, Abdu A.; Adebayo, Oladimeji M.; Adedeji, Isaac Akinkunmi; Adekanmbi, Victor; Adelson, Jaimie D.; Adeoye, Abiodun Moshood; Adetokunboh, Olatunji O.; Adham, Davoud; Advani, Shailesh M.; Afarideh, Mohsen; Afshari, Mahdi; Afshin, Ashkan; Agardh, Emilie E.; Agarwal, Gina; Agasthi, Pradyumna; Agesa, Kareha M.; Aghaali, Mohammad; Aghamir, Seyed Mohammad Kazem; Agrawal, Anurag; Ahmad, Tauseef; Ahmadi, Alireza; Ahmadi, Keivan; Ahmadi, Mehdi; Ahmadieh, Hamid; Ahmadpour, Ehsan; Ahmed, Muktar Beshir; Aji, Budi; Akalu, Temesgen Yihunie; Akinyemi, Rufus Olusola; Akinyemiju, Tomi; Akombi, Blessing; Akunna, Chisom Joyqueenet; Alahdab, Fares; Al-Aly, Ziyad; Alam, Khurshid; Alam, Noore; Alam, Samiah; Alam, Tahiya; Alanezi, Fahad Mashhour; Alanzi, Turki M.; Albertson, Samuel B.; Alcalde-Rabanal, Jacqueline Elizabeth; Alema, Niguse Meles; Alemu, Biresaw Wassihun; Alemu, Yihun Mulugeta; Alhabib, Khalid F.; Alhassan, Robert Kaba; Ali, Muhammad; Ali, Saqib; Alicandro, Gianfranco; Alijanzadeh, Mehran; Alinia, Cyrus; Alipour, Vahid; Alizade, Hesam; Aljunid, Syed Mohamed; Alla, Francois; Allebeck, Peter; Almadi, Majid Abdulrahman Hamad; Almasi, Ali; Almasi-Hashiani, Amir; Almasri, Nihad A.; Al-Mekhlafi, Hesham M.; Almulhim, Abdulaziz M.; Alonso, Jordi; Al-Raddadi, Rajaa M.; Altirkawi, Khalid A.; Alumran, Arwa Khalid; Alvis-Guzman, Nelson; Alvis-Zakzuk, Nelson J.; Amare, Azmeraw T.; Amare, Bekalu; Amini, Saeed; Amini-Rarani, Mostafa; Aminorroaya, Arya; Amiri, Fatemeh; Amit, Arianna Maever L.; Amugsi, Dickson A.; Amul, Gianna Gayle Herrera; Anbesu, Etsay Woldu; Ancuceanu, Robert; Anderlini, Deanna; Anderson, Jason A.; Andrei, Catalina Liliana; Andrei, Tudorel; Androudi, Sofia; Angus, Colin; Anjomshoa, Mina; Ansari, Fereshteh; Ansari, Iman; Ansari-Moghaddam, Alireza; Antonazzo, Ippazio Cosimo; Antonio, Carl Abelardo T.; Antony, Catherine M.; Antriyandarti, Ernoiz; Anvari, Davood; Anwer, Razique; Appiah, Seth Christopher Yaw; Arabloo, Jalal; Arab-Zozani, Morteza; Aravkin, Aleksandr Y.; Arba, Aseb Arba Kinfe; Aremu, Olatunde; Ariani, Filippo; Aripov, Timur; Armoon, Bahram; Arnlov, Johan; Arowosegbe, Oluwaseyi Olalekan; Aryal, Krishna K.; Arzani, Afsaneh; Asaad, Malke; Asadi-Aliabadi, Mehran; Asadi-Pooya, Ali A.; Asgari, Samaneh; Asghari, Babak; Jafarabadi, Mohammad Asghari; Ashbaugh, Charlie; Assmus, Michael; Atafar, Zahra; Athari, Seyyed Shamsadin; Atnafu, Desta Debalkie; Atout, Maha Moh'd Wahbi; Atre, Sachin R.; Atteraya, Madhu Sudhan; Ausloos, Floriane; Ausloos, Marcel; Avila-Burgos, Leticia; Avokpaho, Euripide Frinel Gbenato Arthur; Quintanilla, Beatriz Paulina Ayala; Ayano, Getinet; Ayanore, Martin Amogre; Aynalem, Getie Lake; Aynalem, Yared Asmare; Ayza, Muluken Altaye; Azari, Samad; Azarian, Ghasem; Azene, Zelalem Nigussie; Azhar, Gulrez; Azzopardi, Peter S.; Darshan, B. B.; Babaee, Ebrahim; Badawi, Alaa; Badiye, Ashish D.; Bagherzadeh, Mojtaba; Bagli, Eleni; Bahrami, Mohammad Amin; Baig, Atif Amin; Bairwa, Mohan; Bakhshaei, Mohammad Hossein; Bakhtiari, Ahad; Bakkannavar, Shankar M.; Balachandran, Arun; Balakrishnan, Senthilkumar; Balalla, Shivanthi; Balassyano, Shelly; Baldasseroni, Alberto; Ball, Kylie; Ballew, Shoshana H.; Balzi, Daniela; Banach, Maciej; Banerjee, Srikanta K.; Banik, Palash Chandra; Bannick, Marlena S.; Bante, Agegnehu Bante; Bante, Simachew Animen; Baraki, Adhanom Gebreegziabher; Barboza, Miguel A.; Barker-Collo, Suzanne Lyn; Barnighausen, Till Winfried; Barrero, Lope H.; Barthelemy, Celine M.; Barua, Lingkan; Barzegar, Akbar; Basaleem, Huda; Bassat, Quique; Basu, Sanjay; Baune, Bernhard T.; Bayati, Mohsen; Baye, Bayisa Abdissa; Bazmandegan, Gholamreza; Becker, Jacob S.; Bedi, Neeraj; Beghi, Ettore; Behzadifar, Masoud; Bejot, Yannick; Bekuma, Tariku Tesfaye Tesfaye; Bell, Michelle L.; Bello, Aminu K.; Bender, Rose G.; Bennett, Derrick A.; Bennitt, Fiona B.; Bensenor, Isabela M.; Benziger, Catherine P.; Berhe, Kidanemaryam; Berman, Adam E.; Bernabe, Eduardo; Bernstein, Robert S.; Bertolacci, Gregory J.; Bhagavathula, Akshaya Srikanth; Bhageerathy, Reshmi; Bhala, Neeraj; Bhandari, Dinesh; Bhardwaj, Pankaj; Bhat, Anusha Ganapati; Bhattacharyya, Krittika; Bhattarai, Suraj; Bhutta, Zulfiqar A.; Bibi, Sadia; Biehl, Molly H.; Bijani, Ali; Bikbov, Boris; Bilano, Ver; Bin Sayeed, Muhammad Shahdaat; Biondi, Antonio; Birihane, Binyam Minuye; Bisanzio, Donal; Bisignano, Catherine; Biswas, Raaj Kishore; Bitew, Helen; Bjorge, Tone; Bockarie, Moses John; Bohlouli, Somayeh; Bohluli, Mehdi; Bojia, Hunduma Amensisa; Bolla, Srinivasa Rao; Boloor, Archith; Boon-Dooley, Alexandra S.; Borges, Guilherme; Borzi, Antonio Maria; Borzouei, Shiva; Bose, Dipan; Bosetti, Cristina; Boufous, Soufiane; Bourne, Rupert; Brady, Oliver J.; Braithwaite, Dejana; Brauer, Michael; Brayne, Carol; Breitborde, Nicholas J. K.; Breitner, Susanne; Brenner, Hermann; Breusov, Alexey V.; Briant, Paul Svitil; Briggs, Andrew M.; Briko, Andrey Nikolaevich; Briko, Nikolay Ivanovich; Britton, Gabrielle B.; Brugha, Traolach; Bryazka, Dana; Buchbinder, Rachelle; Bumgarner, Blair R.; Burkart, Katrin; Burnett, Richard Thomas; Nagaraja, Sharath Burugina; Busse, Reinhard; Butt, Zahid A.; Caetano dos Santos, Florentino Luciano; Cahill, Leah E.; Cahuana-Hurtado, Lucero; Cai, Tianji; Callender, Charlton S. K. H.; Camera, Luis Alberto; Campos-Nonato, Ismael R.; Rincon, Julio Cesar Campuzano; Cao, Jackie; Car, Josip; Cardenas, Rosario; Carreras, Giulia; Carrero, Juan J.; Carvalho, Felix; Castaldelli-Maia, Joao Mauricio; Castaneda-Orjuela, Carlos A.; Castelpietra, Giulio; Castle, Chris D.; Castro, Emma; Castro, Franz; Catala-Lopez, Ferran; Causey, Kate; Cederroth, Christopher R.; Cercy, Kelly M.; Cerin, Ester; Chalek, Julian; Chandan, Joht Singh; Chang, Alex R.; Chang, Angela Y.; Chang, Jung-Chen; Chang, Kai-Lan; Charan, Jaykaran; Charlson, Fiona J.; Chattu, Vijay Kumar; Chaturvedi, Sarika; Cherbuin, Nicolas; Chimed-Ochir, Odgerel; Chin, Ken Lee; Chirinos-Caceres, Jesus Lorenzo; Cho, Daniel Youngwhan; Choi, Jee-Young Jasmine; Christensen, Hanne; Chu, Dinh-Toi; Chung, Michael T.; Chung, Sheng-Chia; Cicuttini, Flavia M.; Ciobanu, Liliana G.; Cirillo, Massimo; Cislaghi, Beniamino; Classen, Thomas Khaled Dwayne; Cohen, Aaron J.; Collins, Emma L.; Comfort, Haley; Compton, Kelly; Conti, Sara; Cooper, Owen R.; Corso, Barbara; Cortesi, Paolo Angelo; Costa, Vera Marisa; Cousin, Ewerton; Cowden, Richard G.; Cowie, Benjamin C.; Cromwell, Elizabeth A.; Croneberger, Andrew J.; Cross, Di H.; Cross, Marita; Crowe, Christopher Stephen; Cruz, Jessica A.; Cummins, Steven; Cunningham, Matthew; Dahlawi, Saad M. A.; Dai, Haijiang; Dai, Hancheng; Damasceno, Albertino Antonio Moura; Damiani, Giovanni; D'Amico, Emanuele; Dandona, Lalit; Dandona, Rakhi; Daneshpajouhnejad, Parnaz; Dangel, William James; Danielsson, Anna-Karin; Gela, Jiregna Darega; Dargan, Paul I.; Darwesh, Aso Mohammad; Daryani, Ahmad; Das, Jai K.; Das Gupta, Rajat; Das Neves, Jose; Dash, Aditya Prasad; Davey, Gail; Davila-Cervantes, Claudio Alberto; Davis, Adrian C.; Davitoiu, Dragos Virgil; Davletov, Kairat; De Leo, Diego; De Neve, Jan-Walter; Dean, Frances E.; DeCleene, Nicole K.; Deen, Amanda; Degenhardt, Louisa; DeLang, Marissa; Dellavalle, Robert Paul; Demeke, Feleke Mekonnen; Demoz, Gebre Teklemariam; Demsie, Desalegn Getnet; Denova-Gutierrez, Edgar; Dereje, Nebiyu Dereje; Deribe, Kebede; Dervenis, Nikolaos; Desai, Rupak; Desalew, Assefa; Dessie, Getenet Ayalew; Deuba, Keshab; Dharmaratne, Samath Dhamminda; Dhungana, Govinda Prasad; Dianatinasab, Mostafa; da Silva, Diana Dias; Diaz, Daniel; Forooshani, Zahra Sadat Dibaji; Dichgans, Martin; Didarloo, Alireza; Dingels, Zachary V.; Dippenaar, Ilse N.; Dirac, M. Ashworth; Djalalinia, Shirin; Do, Hoa Thi; Dokova, Klara; Doku, David Teye; Dolecek, Christiane; Dolgert, Andrew J.; Dorostkar, Fariba; Doshi, Chirag P.; Doshi, Pratik P.; Doshmangir, Leila; Douiri, Abdel; Doxey, Matthew C.; Doyle, Kerrie E.; Driscoll, Tim Robert; Dubljanin, Eleonora; Dunachie, Susanna J.; Duncan, Bruce B.; Duraes, Andre Rodrigues; Eagan, Arielle Wilder; Ebrahimi, Hedyeh; Kalan, Mohammad Ebrahimi; Edvardsson, David; Effiong, Andem; Ehrlich, Joshua R.; El Nahas, Nevine; El Sayed, Iman; Zaki, Maysaa El Sayed; El Tantawi, Maha; Elbarazi, Iffat; Elgendy, Islam Y.; Elhabashy, Hala Rashad; El-Jaafary, Shaimaa I.; Elsharkawy, Aisha; Elyazar, Iqbal R. F.; Emamian, Mohammad Hassan; Emmons-Bell, Sophia; Erskine, Holly E.; Eshrati, Babak; Eskandari, Khalil; Eskandarieh, Sharareh; Esmaeilnejad, Saman; Esmaeilzadeh, Firooz; Esteghamati, Alireza; Esteghamati, Sadaf; Estep, Kara; Etemadi, Arash; Etisso, Atkilt Esaiyas; Ezekannagha, Oluchi; Fanzo, Jessica; Farag, Tamer; Farahmand, Mohammad; Faraj, Anwar; Faraon, Emerito Jose A.; Fareed, Mohammad; Faridnia, Roghiyeh; Farinha, Carla Sofia e Sa; Farioli, Andrea; Faris, Pawan Sirwan; Faro, Andre; Faruque, Mithila; Farzadfar, Farshad; Fattahi, Nazir; Fazaeli, Ali Akbar; Fazlzadeh, Mehdi; Feigin, Valery L.; Feldman, Rachel; Fereshtehnejad, Seyed-Mohammad; Fernandes, Eduarda; Ferrara, Giannina; Ferrara, Pietro; Ferrari, Alize J.; Ferreira, Manuela L.; Feyissa, Garumma Tolu; Filip, Irina; Fischer, Florian; Fisher, James L.; Fitzgerald, Ryan; Flohr, Carsten; Flor, Luisa Sorio; Foigt, Nataliya A.; Folayan, Morenike Oluwatoyin; Fomenkov, Artem Alekseevich; Force, Lisa M.; Fornari, Carla; Foroutan, Masoud; Fox, Jack T.; Francis, Joel Msafiri; Frank, Tahvi D.; Franklin, Richard Charles; Freitas, Marisa; Fu, Weijia; Fukumoto, Takeshi; Fukutaki, Kai; Fuller, John E.; Fullman, Nancy; Furtado, Joao M.; Gad, Mohamed M.; Gaidhane, Abhay Motiramji; Gakidou, Emmanuela; Galles, Natalie C.; Gallus, Silvano; Gamkrelidze, Amiran; Garcia-Basteiro, Alberto L.; Gardner, William M.; Geberemariyam, Biniyam Sahiledengle; Gebrehiwot, Abiyu Mekonnen; Gebremedhin, Ketema Bizuwork; Gebremeskel, Gebreamlak Gebremedhn; Gebremeskel, Leake G.; Gebresillassie, Begashaw Melaku; Gebreslassie, Assefa Ayalew Ayalew Ayalew; Geramo, Yilma Chisha Dea; Geremew, Abraham; Hayoon, Anna Gershberg; Gesesew, Hailay Abrha; Gething, Peter W.; Gezae, Kebede Embaye; Ghadimi, Maryam; Ghadiri, Keyghobad; Ghaffarifar, Fatemeh; Ghafourifard, Mansour; Ghajar, Alireza; Ghamari, Farhad; Ghashghaee, Ahmad; Ghiasvand, Hesam; Ghith, Nermin; Gholamian, Asadollah; Ghosh, Rakesh; Giampaoli, Simona; Gilani, Syed Amir; Gill, Paramjit Singh; Gill, Tiffany K.; Gillum, Richard F.; Ginawi, Ibrahim Abdelmageed; Ginindza, Themba G.; Gitimoghaddam, Mojgan; Giussani, Giorgia; Glagn, Mustefa; Glushkova, Ekaterina Vladimirovna; Gnedovskaya, Elena V.; Godinho, Myron Anthony; Goharinezhad, Salime; Golechha, Mahaveer; Goli, Srinivas; Gomez, Ricardo Santiago; Gona, Philimon N.; Gopalani, Sameer Vali; Goren, Emily; Gorini, Giuseppe; Gorman, Taren M.; Gottlich, Harrison Chase; Goudarzi, Houman; Goudarzian, Amir Hossein; Goulart, Alessandra C.; Goulart, Barbara Niegia Garcia; Grada, Ayman; Greaves, Felix; Grivna, Michal; Grosso, Giuseppe; Gubari, Mohammed Ibrahim Mohialdeen; Gudi, Nachiket; Gugnani, Harish Chander; Guimaraes, Andre Luiz Sena; Guimaraes, Rafael Alves; Guled, Rashid Abdi; Gultie, Teklemariam; Guo, Gaorui; Guo, Yuming; Gupta, Rahul; Gupta, Rajeev; Sharan, Subodh; Gupta, Tarun; Haagsma, Juanita A.; Hachinski, Vladimir; Haddock, Beatrix; Hafezi-Nejad, Nima; Hafiz, Abdul; Hagins, Hailey; Haile, Lydia M.; Haile, Teklehaimanot Gereziher; Haj-Mirzaian, Arvin; Haj-Mirzaian, Arya; Hall, Brian J.; Halvaei, Iman; Hamadeh, Randah R.; Abdullah, Kanaan Hamagharib; Hameed, Sajid; Hamidi, Samer; Hamilton, Erin B.; Hammer, Melanie S.; Han, Chieh; Han, Hannah; Handiso, Demelash Woldeyohannes; Hanif, Asif; Hankey, Graeme J.; Haririan, Hamidreza; Haro, Josep Maria; Harvey, James D.; Hasaballah, Ahmed I.; Hasan, Md Mehedi; Hasanpoor, Edris; Hasanzadeh, Amir; Hashemian, Maryam; Hashi, Abdiwahab; Hassan, Amr; Hassan, Shoaib; Hassanipour, Soheil; Hassankhani, Hadi; Havmoeller, Rasmus J.; Hay, Roderick J.; Hay, Simon I.; Hayat, Khezar; Heibati, Behzad; Heidari, Behnam; Heidari, Golnaz; Heidari-Soureshjani, Reza; Hendrie, Delia; Henny, Kiana; Henok, Andualem; Henrikson, Hannah J.; Henry, Nathaniel J.; Herbert, Molly E.; Herteliu, Claudiu; Heydarpour, Fatemeh; Hird, Thomas R.; Ho, Hung Chak; Hoek, Hans W.; Hole, Michael K.; Holla, Ramesh; Hollingsworth, Bruce; Hoogar, Praveen; Hopf, Kathleen Pillsbury; Horita, Nobuyuki; Hosgood, H. Dean; Hossain, Naznin; Hosseini, Mostafa; Hosseinzadeh, Mehdi; Hostiuc, Mihaela; Hostiuc, Sorin; Househ, Mowafa; Hoy, Damian G.; Hsairi, Mohamed; Hsiao, Thomas; Hsieh, Vivian Chia-Rong; Hu, Guoqing; Hu, Kejia; Huda, Tanvir M.; Hugo, Fernando N.; Humayun, Ayesha; Hussain, Rabia; Huynh, Chantal K.; Hwang, Bing-Fang; Iannucci, Vincent C.; Iavicoli, Ivo; Ibeneme, Charles Ugochukwu; Ibitoye, Segun Emmanuel; Ikeda, Nayu; Ikuta, Kevin S.; Ilesanmi, Olayinka Stephen; Ilic, Irena M.; Ilic, Milena D.; Imani-Nasab, Mohammad Hasan; Inbaraj, Leeberk Raja; Ippolito, Helen; Iqbal, Usman; Irvani, Seyed Sina Naghibi; Irvine, Caleb Mackay Salpeter; Islam, M. Mofizul; Islam, MdMohaimenul; Islam, Sheikh Mohammed Shariful; Islami, Farhad; Iso, Hiroyasu; Ivers, Rebecca Q.; Iwu, Chidozie C. D.; Iwu, Chinwe Juliana; Iyamu, Ihoghosa Osamuyi; Jaafari, Jalil; Jacobsen, Kathryn H.; Jadidi-Niaragh, Farhad; Jafari, Hussain; Jafarinia, Morteza; Jahagirdar, Deepa; Jahani, Mohammad Ali; Jahanmehr, Nader; Jakovljevic, Mihajlo; Jalali, Amir; Jalilian, Farzad; James, Spencer L.; Janjani, Hosna; Janodia, Manthan Dilipkumar; Javaheri, Tahereh; Javidnia, Javad; Jayatilleke, Achala Upendra; Jeemon, Panniyammakal; Jenabi, Ensiyeh; Jha, Ravi Prakash; Jha, Vivekanand; Ji, John S.; Jia, Peng; Johansson, Lars; John, Oommen; John-Akinola, Yetunde O.; Johnson, Catherine Owens; Johnson, Sarah Charlotte; Jonas, Jost B.; Joo, Tamas; Joshi, Ankur; Joukar, Farahnaz; Jozwiak, Jacek Jerzy; Jurisson, Mikk; Kabir, Ali; Kabir, Zubair; Kalani, Hamed; Kalani, Rizwan; Kalankesh, Leila R.; Kalhor, Rohollah; Kamath, Aruna M.; Kamiab, Zahra; Kanchan, Tanuj; Kapoor, Neeti; Matin, Behzad Karami; Karanikolos, Marina; Karch, Andre; Karim, Mohd Anisul; Karimi, Salah Eddin; Karimi, Seyed Asaad; Karimi, Seyed M.; Kasa, Ayele Semachew; Kassa, Getachew Mullu; Kassebaum, Nicholas J.; Katikireddi, Srinivasa Vittal; Kawakami, Norito; Kayode, Gbenga A.; Karyani, Ali Kazemi; Keddie, Suzanne H.; Keiyoro, Peter Njenga; Keller, Cathleen; Kemmer, Laura; Kendrick, Parkes J.; Kereselidze, Maia; Khader, Yousef Saleh; Khafaie, Morteza Abdullatif; Khalid, Nauman; Khammarnia, Mohammad; Khan, Ejaz Ahmad; Khan, Gulfaraz; Khan, Maseer; Khang, Young-Ho; Khatab, Khaled; Khater, Amir M.; Khater, Mona M.; Khatib, Mahalaqua Nazli; Khayamzadeh, Maryam; Khazaei, Salman; Khazaie, Habibolah; Khodayari, Mohammad Taghi; Khoja, Abdullah T.; Khubchandani, Jagdish; Khundkar, Roba; Kianipour, Neda; Kieling, Christian; Kim, Cho-Il; Kim, Daniel; Kim, Young-Eun; Kim, Yun Jin; Kimokoti, Ruth W.; Kinfu, Yohannes; Kisa, Adnan; Kisa, Sezer; Kissimova-Skarbek, Katarzyna; Kissoon, Niranjan; Kivimaki, Mika; Kneib, Cameron J.; Knibbs, Luke D.; Knight, Megan; Knudsen, Ann Kristin Skrindo; Kocarnik, Jonathan M.; Kochhar, Sonali; Koh, David S. Q.; Kohler, Stefan; Kolola, Tufa; Komaki, Hamidreza; Kopec, Jacek A.; Korotkova, Anna V.; Korshunov, Vladimir Andreevich; Kosen, Soewarta; Kotlo, Anirudh; Koul, Parvaiz A.; Koyanagi, Ai; Kraemer, Moritz U. G.; Kravchenko, Michael A.; Krishan, Kewal; Krohn, Kris J.; Kromhout, Hans; Shaji, K. S.; Defo, Barthelemy Kuate; Bicer, Burcu Kucuk; Kugbey, Nuworza; Kulkarni, Vaman; Kumar, G. Anil; Kumar, Manasi; Kumar, Nithin; Kumar, Pushpendra; Kumar, Vivek; Kumaresh, Girikumar; Kurmi, Om P.; Kusuma, Dian; Kyu, Hmwe Hmwe; La Vecchia, Carlo; Ben Lacey; Lal, Dharmesh Kumar; Lalloo, Ratilal; Lallukka, Tea; Lam, Jennifer O.; Lami, Faris Hasan; Lan, Qing; Landires, Ivan; Lang, Justin J.; Langan, Sinead M.; Lansingh, Van Charles; Lansky, Sonia; Larson, Heidi Jane; Larson, Samantha Leigh; Larsson, Anders O.; Lasrado, Savita; Lassi, Zohra S.; Lau, Kathryn Mei-Ming; Lauriola, Paolo; Lavados, Pablo M.; Lazarus, Jeffrey V.; Leal, Lisiane F.; Leasher, Janet L.; Ledesma, Jorge R.; Lee, Paul H.; Lee, Shaun Wen Huey; Leever, Andrew T.; LeGrand, Kate E.; Leigh, James; Leonardi, Matilde; Lescinsky, Haley; Leung, Janni; Levi, Miriam; Lewington, Sarah; Li, Bingyu; Li, Shanshan; Lim, Lee-Ling; Lin, Christine; Lin, Ro-Ting; Linehan, Christine; Linn, Shai; Listl, Stefan; Liu, Hung-Chun; Liu, Shiwei; Liu, Simin; Liu, Xuefeng; Liu, Yang; Liu, Zichen; Lo, Justin; Lodha, Rakesh; Logroscino, Giancarlo; Looker, Katharine J.; Lopez, Alan D.; Lopez, Jaifred Christian F.; Lopukhov, Platon D.; Lorkowski, Stefan; Lotufo, Paulo A.; Lozano, Rafael; Lu, Alton; Lucas, Tim C. D.; Lugo, Alessandra; Lunevicius, Raimundas; Lyons, Ronan A.; Ma, Jianing; Machado, Daiane Borges; MacLachlan, Jennifer H.; Madadin, Mohammed; Maddison, Emilie R.; Maddison, Ralph; Madotto, Fabiana; Abd El Razek, Hassan Magdy; Abd El Razek, Muhammed Magdy; Mahasha, Phetole Walter; Mahdavi, Mokhtar Mahdavi; Mahmoudi, Morteza; Mai, Hue Thi; Majeed, Azeem; Malagon-Rojas, Jeadran N.; Maled, Venkatesh; Maleki, Afshin; Maleki, Shokofeh; Malekzadeh, Reza; Malta, Deborah Carvalho; Mamun, Abdullah A.; Manafi, Amir; Manafi, Navid; Manda, Ana Laura; Manguerra, Helena; Mansour-Ghanaei, Fariborz; Mansouri, Borhan; Mansournia, Mohammad Ali; Herrera, Ana M. Mantilla; Mapoma, Chabila Christopher; Maravilla, Joemer C.; Marks, Ashley; Martin, Randall V.; Martini, Santi; Martins-Melo, Francisco Rogerlandio; Martopullo, Ira; Masaka, Anthony; Masoumi, Seyedeh Zahra; Massano, Joao; Massenburg, Benjamin Ballard; Mastrogiacomo, Claudia I.; Mathur, Manu Raj; Matsushita, Kunihiro; Maulik, Pallab K.; May, Erin A.; Mazidi, Mohsen; McAlinden, Colm; McGrath, John J.; Mckee, Martin; Medina-Solis, Carlo Eduardo; Meharie, Birhanu Geta; Mehndiratta, Man Mohan; Nasab, Entezar Mehrabi; Mehri, Fereshteh; Mehrotra, Ravi; Mehta, Kala M.; Meitei, Wahengbam Bigyananda; Mekonnen, Teferi; Melese, Addisu; Memiah, Peter T. N.; Memish, Ziad A.; Mendoza, Walter; Menezes, Ritesh G.; Mengesha, Endalkachew Worku; Mengesha, Meresa Berwo; Mensah, George A.; Mereke, Alibek; Mereta, Seid Tiku; Meretoja, Atte; Meretoja, Tuomo J.; Mestrovic, Tomislav; Miazgowski, Bartosz; Miazgowski, Tomasz; Michalek, Irmina Maria; Mihretie, Kebadnew Mulatu; Miller, Ted R.; Mills, Edward J.; Milne, George J.; Mini, G. K.; Miri, Mohammad; Mirica, Andreea; Mirrakhimov, Erkin M.; Mirzaei, Hamed; Mirzaei, Maryam; Mirzaei, Roya; Mirzaei-Alavijeh, Mehdi; Misganaw, Awoke Temesgen; Mitchell, Philip B.; Mithra, Prasanna; Moazen, Babak; Moghadaszadeh, Masoud; Mohajer, Bahram; Mohamad, Osama; Mohamadi, Efat; Mohammad, Dara K.; Mohammad, Yousef; Mezerji, Naser Mohammad Gholi; Mohammadbeigi, Abolfazl; Mohammadian-Hafshejani, Abdollah; Mohammadifard, Noushin; Mohammadpourhodki, Reza; Mohammed, Ammas Siraj; Mohammed, Hussen; Mohammed, Jemal Abdu; Mohammed, Shafiu; Mohebi, Farnam; Bandpei, Mohammad A. Mohseni; Mokari, Amin; Mokdad, Ali H.; Molokhia, Mariam; Momen, Natalie C.; Monasta, Lorenzo; Mondello, Stefania; Mooney, Meghan D.; Moosazadeh, Mahmood; Moradi, Ghobad; Moradi, Masoud; Moradi-Joo, Mohammad; Moradi-Lakeh, Maziar; Moradzadeh, Rahmatollah; Moraga, Paula; Morales, Linda; Morawska, Lidia; Velasquez, Ilais Moreno; Morgado-da-Costa, Joana; Morrison, Shane Douglas; Mosapour, Abbas; Mosser, Jonathan F.; Mouodi, Simin; Mousavi, Seyyed Meysam; Khaneghah, Amin Mousavi; Mueller, Ulrich Otto; Mukhopadhyay, Satinath; Mullany, Erin C.; Mumford, John Everett; Munro, Sandra B.; Muriithi, Moses K.; Musa, Kamarul Imran; Mustafa, Ghulam; Muthupandian, Saravanan; Nabavizadeh, Behnam; Nabhan, Ashraf F.; Naderi, Mehdi; Nagarajan, Ahamarshan Jayaraman; Nagel, Gabriele; Naghavi, Mohsen; Naghshtabrizi, Behshad; Naik, Gurudatta; Naimzada, Mukhammad David; Nair, Sanjeev; Najafi, Farid; Naldi, Luigi; Nandakumar, Vishnu; Nandi, Anita K.; Nangia, Vinay; Nansseu, Jobert Richie; Naserbakht, Morteza; Nayak, Vinod C.; Nazari, Javad; Ndejjo, Rawlance; Ndwandwe, Duduzile Edith; Negoi, Ionut; Negoi, Ruxandra Irina; Netsere, Henok Biresaw; Neupane, Subas; Ngari, Kiirithio N.; Nguefack-Tsague, Georges; Ngunjiri, Josephine W.; Nguyen, Cuong Tat; Nguyen, Diep Ngoc; Nguyen, Huong Lan Thi; Nguyen, Jason; Nguyen, Michele; Nguyen, Ming; Nguyen, Trang Huyen; Nichols, Emma; Nigatu, Dabere; Nigatu, Yeshambel T.; Nikbakhsh, Rajan; Nikpoor, Amin Reza; Nixon, Molly R.; Nnaji, Chukwudi A.; Nomura, Shuhei; Norheim, Ole F.; Norrving, Bo; Noubiap, Jean Jacques; Motlagh, Soraya Nouraei; Nowak, Christoph; Nsoesie, Elaine Okanyene; Nunez-Samudio, Virginia; Oancea, Bogdan; Odell, Christopher M.; Ogbo, Felix Akpojene; Oghenetega, Onome Bright; Oh, In-Hwan; Okunga, Emmanuel Wandera; Oladnabi, Morteza; Olagunju, Andrew T.; Olusanya, Bolajoko Olubukunola; Olusanya, Jacob Olusegun; Oluwasanu, Mojisola Morenike; Bali, Ahmed Omar; Omer, Muktar Omer; Ong, Kanyin L.; Ong, Sokking; Onwujekwe, Obinna E.; Oren, Eyal; Orji, Aislyn U.; Orpana, Heather M.; Ortega-Altamirano, Doris V.; Ortiz, Alberto; Osarenotor, Osayomwanbo; Osei, Frank B.; Ostojic, Sergej M.; Ostroff, Samuel M.; Oiu, Adrian O.; Otstavnov, Nikita; Otstavnov, Stanislav S.; Overland, Simon; Owolabi, Mayowa O.; Section, Mahesh P. A.; Padubidri, Jagadish Rao; Pakhale, Smita; Pakhare, Abhijit P.; Pakshir, Keyvan; Palladino, Raffaele; Pana, Adrian; Panda-Jonas, Songhomitra; Pandey, Anamika; Pangaribuan, Helena Ullyartha; Park, Eun-Kee; Park, James; Parmar, Priya G. Kumari; Parry, Charles D. H.; Pasovic, Maja; Pasupula, Deepak Kumar; Patel, Jenil R.; Patel, Sangram Kishor; Paternina-Caicedo, Angel J.; Pathak, Ashish; Pathak, Mona; Patten, Scott B.; Patton, George C.; Paudel, Deepak; Paudel, Sagun; Paulson, Katherine R.; Toroudi, Hamidreza Pazoki; Pease, Spencer A.; Peden, Amy E.; Pennini, Alyssa; Pepito, Veincent Christian Filipino; Peprah, Emmanuel K.; Pereira, Alexandre; Pereira, David M.; Pereira, Jeevan; Perico, Norberto; Pescarini, Julia Moreira; Pesudovs, Konrad; Pham, Hai Quang; Phillips, Michael R.; Piccinelli, Cristiano; Pierce, Maxwell; Pigott, David M.; Pilgrim, Thomas; Pilz, Tessa M.; Pinheiro, Marina; Piradov, Michael A.; Pirsaheb, Meghdad; Pishgar, Farhad; Plana-Ripoll, Oleguer; Plass, Dietrich; Pletcher, Martin; Pokhrel, Khem Narayan; Polibin, Roman V.; Polinder, Suzanne; Polkinghorne, Kevan R.; Pond, Constance Dimity; Postma, Maarten J.; Pottoo, Faheem Hyder; Pourjafar, Hadi; Pourmalek, Farshad; Kalhori, Reza Pourmirza; Pourshams, Akram; Poznanska, Anna; Prada, Sergio I.; Prakash, Sanjay; Prakash, V.; Prasad, Narayan; Preotescu, Liliana; Pribadi, Dimas Ria Angga; Pupillo, Elisabetta; Quazi Syed, Zahiruddin; Rabiee, Mohammad; Rabiee, Navid; Radfar, Amir; Rafiee, Ata; Rafiei, Alireza; Raggi, Alberto; Rahim, Fakher; Rahimi-Movaghar, Afarin; Rahman, Mohammad Hifz Ur; Rahman, Muhammad Aziz; Rajabpour-Sanati, Ali; Rajati, Fatemeh; Rakovac, Ivo; Ram, Pradhum; Ramezanzadeh, Kiana; Rana, Saleem Muhammad; Ranabhat, Chhabi Lal; Ranta, Annemarei; Rao, Puja C.; Rao, Sowmya J.; Rasella, Davide; Rashedi, Vahid; Rastogi, Prateek; Rath, Goura Kishor; Rathi, Priya; Rawaf, David Laith; Rawaf, Salman; Rawal, Lal; Rawassizadeh, Reza; Rawat, Ramu; Razo, Christian; Boston, Sofia; Regassa, Lemma Demissie; Reiner, Robert C., Jr.; Reinig, Nickolas; Reitsma, Marissa Bettay; Remuzzi, Giuseppe; Renjith, Vishnu; Renzaho, Andre M. N.; Resnikoff, Serge; Rezaei, Negar; Rezaei, Nima; Rezai, Mohammad Sadegh; Rezapour, Aziz; Rhinehart, Phoebe-Anne; Riahi, Seyed Mohammad; Ribeiro, Antonio Luiz P.; Ribeiro, Daniel Cury; Ribeiro, Daniela; Rickard, Jennifer; Rivera, Juan A.; Robalik, Toshana; Roberts, Nicholas L. S.; Roberts, Shaun; Robinson, Stephen R.; Rodriguez-Ramirez, Sonia; Roever, Leonardo; Rolfe, Sam; Romoli, Michele; Ronfani, Luca; Room, Robin; Roshandel, Gholamreza; Rostamian, Morteza; Roth, Gregory A.; Rothenbacher, Dietrich; Rubagotti, Enrico; Rumisha, Susan Fred; Rwegerera, Godfrey M.; Saadatagah, Seyedmohammad; Sabour, Siamak; Sachdev, Perminder S.; Saddik, Basema; Sadeghi, Ehsan; Sadeghi, Masoumeh; Saeedi, Reza; Moghaddam, Sahar Saeedi; Saeidi, Shahram; Safari, Yahya; Safi, Sare; Safiri, Saeid; Sagar, Rajesh; Sahebkar, Amirhossein; Sahraian, Mohammad Ali; Sajadi, S. Mohammad; Salahshoor, Mohammad Reza; Salam, Nasir; Salama, Joseph S.; Salamati, Payman; Zahabi, Saleh Salehi; Salem, Hosni; Salem, Marwa R.; Salimi, Yahya; Salimzadeh, Hamideh; Salman, Omar Mukhtar; Salomon, Joshua A.; Salz, Inbal; Samad, Zainab; Kafil, Hossein Samadi; Sambala, Evanson Zondani; Samy, Abdallah M.; Sanabria, Juan; Sanchez-Pimienta, Tania G.; Santomauro, Damian Francesco; Santos, Itamar S.; Santos, Joao Vasco; Santric-Milicevic, Milena M.; Saraswathy, Sivan Yegnanarayana Iyer; Sarmiento-Suarez, Rodrigo; Sarrafzadegan, Nizal; Sartorius, Benn; Sarveazad, Arash; Sathian, Brijesh; Sathish, Thirunavukkarasu; Sattin, Davide; Savic, Miloje; Sawyer, Susan M.; Saxena, Deepak; Saxena, Sonia; Saylan, Mete; Sbarra, Alyssa N.; Schaeffer, Lauren E.; Schiavolin, Silvia; Schlaich, Markus P.; Schmidt, Maria Ines; Schutte, Aletta Elisabeth; Schwebel, David C.; Schwendicke, Falk; Seedat, Soraya; Sekerija, Mario; Senbeta, Anbissa Muleta; Senthilkumaran, Subramanian; Sepanlou, Sadaf G.; Serdar, Berrin; Serre, Marc L.; Servan-Mori, Edson; Sha, Feng; Shabani, Mahsima; Shackelford, Katya Anne; Shadid, Jamileh; Shafaat, Omid; Shahabi, Saeed; Shahbaz, Mohammad; Shaheen, Amira A.; Shaikh, Masood Ali; Shalash, Ali S.; Shams-Beyranvand, Mehran; Shamsi, MohammadBagher; Shamsizadeh, Morteza; Shannawaz, Mohammed; Sharafi, Kiomars; Sharafi, Zeinab; Sharara, Fablina; Sharifi, Hamid; Sharma, Rajesh; Shaw, David H.; Sheena, Brittney S.; Sheikh, Aziz; Sheikhtaheri, Abbas; Shetty, B. Suresh Kumar; Shetty, Ranjitha S.; Shibuya, Kenji; Shield, Kevin David; Shiferaw, Wondimeneh Shibabaw; Shigematsu, Mika; Shin, Jae Il; Shin, Min-Jeong; Shiri, Rahman; Shirkoohi, Reza; Shivakumar, K. M.; Shrime, Mark G.; Shuval, Kerem; Siabani, Soraya; Sierpinski, Radoslaw; Sigfusdottir, Inga Dora; Sigurvinsdottir, Rannveig; Silva, Diego Augusto Santos; Silva, Joao Pedro; Simonetti, Biagio; Simpson, Kyle E.; Singh, Ambrish; Singh, Jasvinder A.; Singh, Pushpendra; Sinha, Dhirendra Narain; Skiadaresi, Eirini; Skou, Soren T.; Skryabin, Valentin Yurievich; Sliwa, Karen; Smith, Amanda; Smith, Emma U. R.; Sobngwi, Eugene; Soheili, Amin; Sokhan, Anton; Soltani, Shahin; Somefun, Oluwaseyi Dolapo; Soofi, Moslem; Sorensen, Reed J. D.; Soriano, Joan B.; Sorrie, Muluken Bekele; Soshnikov, Sergey; Soyiri, Ireneous N.; Spencer, Cory N.; Spotin, Adel; Spurlock, Emma Elizabeth; Sreeramareddy, Chandrashekhar T.; Srinivasan, Vinay; Sripada, Kam; Stanaway, Jeffrey D.; Stark, Benjamin A.; Steel, Nicholas; Stefan, Simona Catalina; Stein, Caroline; Stein, Dan J.; Steiner, Caitlyn; Steiner, Timothy J.; Steuben, Krista M.; Stockfelt, Leo; Stokes, Mark A.; Stovner, Lars Jacob; Straif, Kurt; Stranges, Saverio; Stubbs, Jacob L.; Suchdev, Parminder S.; Sudaryanto, Agus; Sufiyan, Mu'awiyyah Babale; Suleria, Hafiz Ansar Rasul; Abdulkader, Rizwan Suliankatchi; Sulo, Gerhard; Sultan, Iyad; Swope, Carolyn B.; Sykes, Bryan L.; Sylte, Dillon O.; Szocska, Miklos; Szumowski, Lukasz; Tabares-Seisdedos, Rafael; Tabb, Karen M.; Tabuchi, Takahiro; Tadakamadla, Santosh Kumar; Taddele, Biruk Wogayehu; Tadesse, Degena Bahrey; Taherkhani, Amir; Tahir, Zarfishan; Tajdini, Masih; Takahashi, Ken; Takala, Jukka S.; Tamiru, Animut Tagele; Tang, Muming; Tanser, Frank C.; Tareque, Md Ismail; Tarigan, Ingan Ukur; Taveira, Nuno; Taylor, Heather Jean; Teagle, Whitney L.; Teame, Hirut; Tediosi, Fabrizio; Tefera, Yonas Getaye; Tehrani-Banihashemi, Arash; Teklehaimanot, Berhane Fseha; Tela, Freweini Gebrearegay; Temsah, Mohamad-Hani; Terrason, Sonyah; Tesema, Getayeneh Antehunegn; Tessema, Zemenu Tadesse; Thakur, Bhaskar; Thankappan, Kavumpurathu Raman; Thapar, Rekha; Thomas, Nihal; Thomson, Azalea M.; Thrift, Amanda G.; Thurston, George D.; Titova, Mariya Vladimirovna; Tlou, Boikhutso; Tohidinik, Hamid Reza; Tonelli, Marcello; Topor-Madry, Roman; Topouzis, Fotis; Torre, Anna E.; Touvier, Mathilde; Tovani-Palone, Marcos Roberto; Traini, Eugenio; Tran, Bach Xuan; Travillian, Ravensara; Trias-Llimos, Sergi; Troeger, Christopher E.; Truelsen, Thomas Clement; Tsai, Alexander C.; Tsatsakis, Aristidis; Car, Lorainne Tudor; Tyrovolas, Stefanos; Uddin, Riaz; Ullah, Irfan; Ullah, Saif; Umeokonkwo, Chukwuma David; Undurraga, Eduardo A.; Unnikrishnan, Bhaskaran; Upadhyay, Era; Uthman, Olalekan A.; Vacante, Marco; Vaicekonyte, Regina; Vakilian, Alireza; Valdez, Pascual R.; Valli, Alessandro; Van Donkelaar, Aaron; Vardavas, Constantine; Varughese, Santosh; Vasankari, Tommi Juhani; Vasconcelos, Ana Maria Nogales; Vasseghian, Yasser; Veisani, Yousef; Venketasubramanian, Narayanaswamy; Vidale, Simone; Violante, Francesco S.; Vlassov, Vasily; Vollset, Stein Emil; Vongpradith, Avina; Vos, Theo; Vu, Giang Thu; Vujcic, Isidora S.; Vukovic, Ana; Vukovic, Rade; Hawariat, Feleke Gebremeskel W.; Waheed, Yasir; Wallin, Mitchell Taylor; Walters, Magdalene K.; Wamai, Richard G.; Wang, Fang; Wang, Haidong; Wang, Hongbo; Wang, Jiayu; Wang, Yafeng; Wang, Yanzhong; Wang, Yuan-Pang; Ward, Joseph L.; Watson, Alexandrea; Watson, Stefanie; Wei, Jingkai; Wei, Melissa Y. Wei; Weintraub, Robert G.; Weiss, Daniel J.; Weiss, Jordan; Welay, Fissaha Tekulu; Weldesamuel, Girmay Teklay; Werdecker, Andrea; West, J. Jason; Westerman, Ronny; Whisnant, Joanna L.; Whiteford, Harvey A.; Wiangkham, Taweewat; Wickramasinghe, Nuwan Darshana; Wiens, Kirsten E.; Wijeratne, Tissa; Wilner, Lauren B.; Wilson, Shadrach; Wiysonge, Charles Shey; Wojtyniak, Bogdan; Woldu, Gebremariam; Wolfe, Charles D. A.; Wondmeneh, Temesgen Gebeyehu; Wondmieneh, Adam Belay; Wool, Eve E.; Wozniak, Sarah S.; Wu, Ai-Min; Wu, Chenkai; Wu, Junjie; Hanson, Sarah Wulf; Wunrow, Han Yong; Xie, Yang; Xu, Gelin; Xu, Rixing; Yadgir, Simon; Jabbari, Seyed Hossein Yahyazadeh; Yamada, Tomohide; Yamagishi, Kazumasa; Yaminfirooz, Mousa; Yano, Yuichiro; Yaya, Sanni; Yazdi-Feyzabadi, Vahid; Yearwood, Jamal A.; Yeheyis, Tomas Y.; Yeshitila, Yordanos Gizachew; Yilgwan, Christopher Sabo; Yilma, Mekdes Tigistu; Yip, Paul; Yonemoto, Naohiro; Yoon, Seok-Jun; Lebni, Javad Yoosefi; York, Hunter W.; Younis, Mustafa Z.; Younker, Theodore Patrick; Yousefi, Bahman; Yousefi, Zabihollah; Yousefifard, Mahmoud; Yousefinezhadi, Taraneh; Yousuf, Abdilahi Yousuf; Yu, Chuanhua; Yu, Yong; Yuan, Chun-Wei; Yuce, Deniz; Yusefzadeh, Hasan; Zadey, Siddhesh; Moghadam, Telma Zahirian; Zaidi, Syed Saoud; Zaki, Leila; Zakzuk, Josefina; Bin Zaman, Sojib; Zamani, Mohammad; Zamanian, Maryam; Zandian, Hamed; Zangeneh, Alireza; Zarafshan, Hadi; Zastrozhin, Mikhail Sergeevich; Zewdie, Kaleab Alemayehu; Zhang, Jianrong; Zhang, Yunquan; Zhang, Zhi-Jiang; Zhao, Jeff T.; Zhao, Xiu-Ju George; Zhao, Yingxi; Zheleva, Bistra; Zheng, Peng; Zhou, Maigeng; Zhu, Cong; Ziapour, Arash; Zimsen, Stephanie R. M.; Zlavog, Bianca S.; Zodpey, Sanjay; Lim, Stephen S.; Murray, Christopher J. L.</t>
  </si>
  <si>
    <t>Global burden of 369 diseases and injuries in 204 countries and territories, 1990-2019: a systematic analysis for the Global Burden of Disease Study 2019</t>
  </si>
  <si>
    <t>WOS:000579154000007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</si>
</sst>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22"/>
  <sheetViews>
    <sheetView tabSelected="1" zoomScalePageLayoutView="0" workbookViewId="0" topLeftCell="A322">
      <selection activeCell="I322" sqref="I322"/>
    </sheetView>
  </sheetViews>
  <sheetFormatPr defaultColWidth="9.140625" defaultRowHeight="12.75"/>
  <cols>
    <col min="6" max="6" width="32.421875" style="1" customWidth="1"/>
    <col min="7" max="8" width="8.8515625" style="0" hidden="1" customWidth="1"/>
    <col min="9" max="9" width="27.140625" style="1" customWidth="1"/>
    <col min="10" max="23" width="8.8515625" style="0" hidden="1" customWidth="1"/>
    <col min="24" max="24" width="41.8515625" style="1" customWidth="1"/>
  </cols>
  <sheetData>
    <row r="1" spans="1:72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</row>
    <row r="2" spans="1:72" ht="66">
      <c r="A2" t="s">
        <v>72</v>
      </c>
      <c r="B2" t="s">
        <v>73</v>
      </c>
      <c r="F2" s="1" t="s">
        <v>75</v>
      </c>
      <c r="I2" s="1" t="s">
        <v>76</v>
      </c>
      <c r="J2" t="s">
        <v>77</v>
      </c>
      <c r="N2" t="s">
        <v>78</v>
      </c>
      <c r="X2" s="1" t="s">
        <v>79</v>
      </c>
      <c r="AH2">
        <v>1</v>
      </c>
      <c r="AI2">
        <v>1</v>
      </c>
      <c r="AT2" t="s">
        <v>80</v>
      </c>
      <c r="AU2">
        <v>2021</v>
      </c>
      <c r="AV2">
        <v>88</v>
      </c>
      <c r="AW2">
        <v>11</v>
      </c>
      <c r="BB2">
        <v>1155</v>
      </c>
      <c r="BC2">
        <v>1155</v>
      </c>
      <c r="BE2" t="s">
        <v>81</v>
      </c>
      <c r="BF2" t="str">
        <f>HYPERLINK("http://dx.doi.org/10.1007/s12098-021-03906-2","http://dx.doi.org/10.1007/s12098-021-03906-2")</f>
        <v>http://dx.doi.org/10.1007/s12098-021-03906-2</v>
      </c>
      <c r="BH2" t="s">
        <v>82</v>
      </c>
      <c r="BN2">
        <v>34342794</v>
      </c>
      <c r="BR2" t="s">
        <v>83</v>
      </c>
      <c r="BS2" t="s">
        <v>84</v>
      </c>
      <c r="BT2" t="str">
        <f>HYPERLINK("https%3A%2F%2Fwww.webofscience.com%2Fwos%2Fwoscc%2Ffull-record%2FWOS:000680801800002","View Full Record in Web of Science")</f>
        <v>View Full Record in Web of Science</v>
      </c>
    </row>
    <row r="3" spans="1:72" ht="52.5">
      <c r="A3" t="s">
        <v>72</v>
      </c>
      <c r="B3" t="s">
        <v>85</v>
      </c>
      <c r="F3" s="1" t="s">
        <v>86</v>
      </c>
      <c r="I3" s="1" t="s">
        <v>87</v>
      </c>
      <c r="J3" t="s">
        <v>88</v>
      </c>
      <c r="N3" t="s">
        <v>89</v>
      </c>
      <c r="X3" s="1" t="s">
        <v>79</v>
      </c>
      <c r="AH3">
        <v>0</v>
      </c>
      <c r="AI3">
        <v>0</v>
      </c>
      <c r="AT3" t="s">
        <v>90</v>
      </c>
      <c r="AU3">
        <v>2020</v>
      </c>
      <c r="AV3">
        <v>9</v>
      </c>
      <c r="AW3">
        <v>2</v>
      </c>
      <c r="BB3">
        <v>145</v>
      </c>
      <c r="BC3">
        <v>149</v>
      </c>
      <c r="BE3" t="s">
        <v>91</v>
      </c>
      <c r="BF3" t="str">
        <f>HYPERLINK("http://dx.doi.org/10.4103/ijh.ijh_42_20","http://dx.doi.org/10.4103/ijh.ijh_42_20")</f>
        <v>http://dx.doi.org/10.4103/ijh.ijh_42_20</v>
      </c>
      <c r="BR3" t="s">
        <v>83</v>
      </c>
      <c r="BS3" t="s">
        <v>92</v>
      </c>
      <c r="BT3" t="str">
        <f>HYPERLINK("https%3A%2F%2Fwww.webofscience.com%2Fwos%2Fwoscc%2Ffull-record%2FWOS:000595702300018","View Full Record in Web of Science")</f>
        <v>View Full Record in Web of Science</v>
      </c>
    </row>
    <row r="4" spans="1:72" ht="92.25">
      <c r="A4" t="s">
        <v>72</v>
      </c>
      <c r="B4" t="s">
        <v>93</v>
      </c>
      <c r="F4" s="1" t="s">
        <v>94</v>
      </c>
      <c r="I4" s="1" t="s">
        <v>95</v>
      </c>
      <c r="J4" t="s">
        <v>96</v>
      </c>
      <c r="N4" t="s">
        <v>89</v>
      </c>
      <c r="X4" s="1" t="s">
        <v>97</v>
      </c>
      <c r="AH4">
        <v>0</v>
      </c>
      <c r="AI4">
        <v>0</v>
      </c>
      <c r="AT4" t="s">
        <v>98</v>
      </c>
      <c r="AU4">
        <v>2022</v>
      </c>
      <c r="AV4">
        <v>54</v>
      </c>
      <c r="AW4">
        <v>11</v>
      </c>
      <c r="BD4" t="s">
        <v>99</v>
      </c>
      <c r="BE4" t="s">
        <v>100</v>
      </c>
      <c r="BF4" t="str">
        <f>HYPERLINK("http://dx.doi.org/10.1111/and.14581","http://dx.doi.org/10.1111/and.14581")</f>
        <v>http://dx.doi.org/10.1111/and.14581</v>
      </c>
      <c r="BH4" t="s">
        <v>101</v>
      </c>
      <c r="BN4">
        <v>36068176</v>
      </c>
      <c r="BR4" t="s">
        <v>83</v>
      </c>
      <c r="BS4" t="s">
        <v>102</v>
      </c>
      <c r="BT4" t="str">
        <f>HYPERLINK("https%3A%2F%2Fwww.webofscience.com%2Fwos%2Fwoscc%2Ffull-record%2FWOS:000850312100001","View Full Record in Web of Science")</f>
        <v>View Full Record in Web of Science</v>
      </c>
    </row>
    <row r="5" spans="1:72" ht="78.75">
      <c r="A5" t="s">
        <v>72</v>
      </c>
      <c r="B5" t="s">
        <v>103</v>
      </c>
      <c r="F5" s="1" t="s">
        <v>104</v>
      </c>
      <c r="I5" s="1" t="s">
        <v>105</v>
      </c>
      <c r="J5" t="s">
        <v>106</v>
      </c>
      <c r="N5" t="s">
        <v>52</v>
      </c>
      <c r="X5" s="1" t="s">
        <v>79</v>
      </c>
      <c r="AH5">
        <v>0</v>
      </c>
      <c r="AI5">
        <v>0</v>
      </c>
      <c r="AT5" t="s">
        <v>107</v>
      </c>
      <c r="AU5">
        <v>2021</v>
      </c>
      <c r="AV5">
        <v>133</v>
      </c>
      <c r="AW5" t="s">
        <v>108</v>
      </c>
      <c r="AY5">
        <v>2</v>
      </c>
      <c r="BB5">
        <v>1918</v>
      </c>
      <c r="BC5">
        <v>1918</v>
      </c>
      <c r="BR5" t="s">
        <v>83</v>
      </c>
      <c r="BS5" t="s">
        <v>109</v>
      </c>
      <c r="BT5" t="str">
        <f>HYPERLINK("https%3A%2F%2Fwww.webofscience.com%2Fwos%2Fwoscc%2Ffull-record%2FWOS:000713327102239","View Full Record in Web of Science")</f>
        <v>View Full Record in Web of Science</v>
      </c>
    </row>
    <row r="6" spans="1:72" ht="52.5">
      <c r="A6" t="s">
        <v>72</v>
      </c>
      <c r="B6" t="s">
        <v>110</v>
      </c>
      <c r="F6" s="1" t="s">
        <v>111</v>
      </c>
      <c r="I6" s="1" t="s">
        <v>112</v>
      </c>
      <c r="J6" t="s">
        <v>113</v>
      </c>
      <c r="N6" t="s">
        <v>89</v>
      </c>
      <c r="X6" s="1" t="s">
        <v>114</v>
      </c>
      <c r="AH6">
        <v>2</v>
      </c>
      <c r="AI6">
        <v>2</v>
      </c>
      <c r="AT6" t="s">
        <v>107</v>
      </c>
      <c r="AU6">
        <v>2017</v>
      </c>
      <c r="AV6">
        <v>55</v>
      </c>
      <c r="AW6">
        <v>9</v>
      </c>
      <c r="BB6">
        <v>655</v>
      </c>
      <c r="BC6">
        <v>660</v>
      </c>
      <c r="BR6" t="s">
        <v>83</v>
      </c>
      <c r="BS6" t="s">
        <v>115</v>
      </c>
      <c r="BT6" t="str">
        <f>HYPERLINK("https%3A%2F%2Fwww.webofscience.com%2Fwos%2Fwoscc%2Ffull-record%2FWOS:000410018900009","View Full Record in Web of Science")</f>
        <v>View Full Record in Web of Science</v>
      </c>
    </row>
    <row r="7" spans="1:72" ht="52.5">
      <c r="A7" t="s">
        <v>72</v>
      </c>
      <c r="B7" t="s">
        <v>116</v>
      </c>
      <c r="F7" s="1" t="s">
        <v>117</v>
      </c>
      <c r="I7" s="1" t="s">
        <v>118</v>
      </c>
      <c r="J7" t="s">
        <v>96</v>
      </c>
      <c r="N7" t="s">
        <v>89</v>
      </c>
      <c r="X7" s="1" t="s">
        <v>114</v>
      </c>
      <c r="AH7">
        <v>1</v>
      </c>
      <c r="AI7">
        <v>1</v>
      </c>
      <c r="AT7" t="s">
        <v>119</v>
      </c>
      <c r="AU7">
        <v>2021</v>
      </c>
      <c r="AV7">
        <v>53</v>
      </c>
      <c r="AW7">
        <v>5</v>
      </c>
      <c r="BD7" t="s">
        <v>120</v>
      </c>
      <c r="BE7" t="s">
        <v>121</v>
      </c>
      <c r="BF7" t="str">
        <f>HYPERLINK("http://dx.doi.org/10.1111/and.14011","http://dx.doi.org/10.1111/and.14011")</f>
        <v>http://dx.doi.org/10.1111/and.14011</v>
      </c>
      <c r="BH7" t="s">
        <v>122</v>
      </c>
      <c r="BN7">
        <v>33570214</v>
      </c>
      <c r="BR7" t="s">
        <v>83</v>
      </c>
      <c r="BS7" t="s">
        <v>123</v>
      </c>
      <c r="BT7" t="str">
        <f>HYPERLINK("https%3A%2F%2Fwww.webofscience.com%2Fwos%2Fwoscc%2Ffull-record%2FWOS:000616929700001","View Full Record in Web of Science")</f>
        <v>View Full Record in Web of Science</v>
      </c>
    </row>
    <row r="8" spans="1:72" ht="92.25">
      <c r="A8" t="s">
        <v>72</v>
      </c>
      <c r="B8" t="s">
        <v>124</v>
      </c>
      <c r="F8" s="1" t="s">
        <v>125</v>
      </c>
      <c r="I8" s="1" t="s">
        <v>126</v>
      </c>
      <c r="J8" t="s">
        <v>127</v>
      </c>
      <c r="N8" t="s">
        <v>89</v>
      </c>
      <c r="X8" s="1" t="s">
        <v>114</v>
      </c>
      <c r="AH8">
        <v>7</v>
      </c>
      <c r="AI8">
        <v>8</v>
      </c>
      <c r="AT8" t="s">
        <v>107</v>
      </c>
      <c r="AU8">
        <v>2017</v>
      </c>
      <c r="AV8">
        <v>91</v>
      </c>
      <c r="AW8">
        <v>5</v>
      </c>
      <c r="BB8">
        <v>539</v>
      </c>
      <c r="BC8">
        <v>548</v>
      </c>
      <c r="BE8" t="s">
        <v>128</v>
      </c>
      <c r="BF8" t="str">
        <f>HYPERLINK("http://dx.doi.org/10.1017/S0022149X1600064X","http://dx.doi.org/10.1017/S0022149X1600064X")</f>
        <v>http://dx.doi.org/10.1017/S0022149X1600064X</v>
      </c>
      <c r="BN8">
        <v>27667321</v>
      </c>
      <c r="BR8" t="s">
        <v>83</v>
      </c>
      <c r="BS8" t="s">
        <v>129</v>
      </c>
      <c r="BT8" t="str">
        <f>HYPERLINK("https%3A%2F%2Fwww.webofscience.com%2Fwos%2Fwoscc%2Ffull-record%2FWOS:000407554900004","View Full Record in Web of Science")</f>
        <v>View Full Record in Web of Science</v>
      </c>
    </row>
    <row r="9" spans="1:72" ht="39">
      <c r="A9" t="s">
        <v>72</v>
      </c>
      <c r="B9" t="s">
        <v>130</v>
      </c>
      <c r="F9" s="1" t="s">
        <v>131</v>
      </c>
      <c r="I9" s="1" t="s">
        <v>132</v>
      </c>
      <c r="J9" t="s">
        <v>133</v>
      </c>
      <c r="N9" t="s">
        <v>89</v>
      </c>
      <c r="X9" s="1" t="s">
        <v>134</v>
      </c>
      <c r="AH9">
        <v>0</v>
      </c>
      <c r="AI9">
        <v>0</v>
      </c>
      <c r="AT9" t="s">
        <v>135</v>
      </c>
      <c r="AU9">
        <v>2022</v>
      </c>
      <c r="AV9">
        <v>6</v>
      </c>
      <c r="AW9">
        <v>2</v>
      </c>
      <c r="BB9">
        <v>181</v>
      </c>
      <c r="BC9">
        <v>183</v>
      </c>
      <c r="BE9" t="s">
        <v>136</v>
      </c>
      <c r="BF9" t="str">
        <f>HYPERLINK("http://dx.doi.org/10.4103/aip.aip_99_21","http://dx.doi.org/10.4103/aip.aip_99_21")</f>
        <v>http://dx.doi.org/10.4103/aip.aip_99_21</v>
      </c>
      <c r="BR9" t="s">
        <v>83</v>
      </c>
      <c r="BS9" t="s">
        <v>137</v>
      </c>
      <c r="BT9" t="str">
        <f>HYPERLINK("https%3A%2F%2Fwww.webofscience.com%2Fwos%2Fwoscc%2Ffull-record%2FWOS:000848374500013","View Full Record in Web of Science")</f>
        <v>View Full Record in Web of Science</v>
      </c>
    </row>
    <row r="10" spans="1:72" ht="52.5">
      <c r="A10" t="s">
        <v>72</v>
      </c>
      <c r="B10" t="s">
        <v>138</v>
      </c>
      <c r="F10" s="1" t="s">
        <v>139</v>
      </c>
      <c r="I10" s="1" t="s">
        <v>140</v>
      </c>
      <c r="J10" t="s">
        <v>141</v>
      </c>
      <c r="N10" t="s">
        <v>89</v>
      </c>
      <c r="X10" s="1" t="s">
        <v>114</v>
      </c>
      <c r="AH10">
        <v>1</v>
      </c>
      <c r="AI10">
        <v>1</v>
      </c>
      <c r="AT10" t="s">
        <v>142</v>
      </c>
      <c r="AU10">
        <v>2018</v>
      </c>
      <c r="AV10">
        <v>9</v>
      </c>
      <c r="AW10">
        <v>3</v>
      </c>
      <c r="BB10">
        <v>381</v>
      </c>
      <c r="BC10">
        <v>390</v>
      </c>
      <c r="BE10" t="s">
        <v>143</v>
      </c>
      <c r="BF10" t="str">
        <f>HYPERLINK("http://dx.doi.org/10.4103/jnrp.jnrp_62_18","http://dx.doi.org/10.4103/jnrp.jnrp_62_18")</f>
        <v>http://dx.doi.org/10.4103/jnrp.jnrp_62_18</v>
      </c>
      <c r="BN10">
        <v>30069096</v>
      </c>
      <c r="BR10" t="s">
        <v>83</v>
      </c>
      <c r="BS10" t="s">
        <v>144</v>
      </c>
      <c r="BT10" t="str">
        <f>HYPERLINK("https%3A%2F%2Fwww.webofscience.com%2Fwos%2Fwoscc%2Ffull-record%2FWOS:000438993200017","View Full Record in Web of Science")</f>
        <v>View Full Record in Web of Science</v>
      </c>
    </row>
    <row r="11" spans="1:72" ht="52.5">
      <c r="A11" t="s">
        <v>72</v>
      </c>
      <c r="B11" t="s">
        <v>145</v>
      </c>
      <c r="F11" s="1" t="s">
        <v>146</v>
      </c>
      <c r="I11" s="1" t="s">
        <v>147</v>
      </c>
      <c r="J11" t="s">
        <v>148</v>
      </c>
      <c r="N11" t="s">
        <v>89</v>
      </c>
      <c r="X11" s="1" t="s">
        <v>134</v>
      </c>
      <c r="AH11">
        <v>0</v>
      </c>
      <c r="AI11">
        <v>0</v>
      </c>
      <c r="AT11" t="s">
        <v>149</v>
      </c>
      <c r="AU11">
        <v>2018</v>
      </c>
      <c r="AV11">
        <v>12</v>
      </c>
      <c r="AW11">
        <v>5</v>
      </c>
      <c r="BB11" t="s">
        <v>150</v>
      </c>
      <c r="BC11" t="s">
        <v>151</v>
      </c>
      <c r="BE11" t="s">
        <v>152</v>
      </c>
      <c r="BF11" t="str">
        <f>HYPERLINK("http://dx.doi.org/10.7860/JCDR/2018/30503.11469","http://dx.doi.org/10.7860/JCDR/2018/30503.11469")</f>
        <v>http://dx.doi.org/10.7860/JCDR/2018/30503.11469</v>
      </c>
      <c r="BR11" t="s">
        <v>83</v>
      </c>
      <c r="BS11" t="s">
        <v>153</v>
      </c>
      <c r="BT11" t="str">
        <f>HYPERLINK("https%3A%2F%2Fwww.webofscience.com%2Fwos%2Fwoscc%2Ffull-record%2FWOS:000433416800001","View Full Record in Web of Science")</f>
        <v>View Full Record in Web of Science</v>
      </c>
    </row>
    <row r="12" spans="1:72" ht="39">
      <c r="A12" t="s">
        <v>72</v>
      </c>
      <c r="B12" t="s">
        <v>154</v>
      </c>
      <c r="F12" s="1" t="s">
        <v>155</v>
      </c>
      <c r="I12" s="1" t="s">
        <v>156</v>
      </c>
      <c r="J12" t="s">
        <v>157</v>
      </c>
      <c r="N12" t="s">
        <v>158</v>
      </c>
      <c r="X12" s="1" t="s">
        <v>134</v>
      </c>
      <c r="AH12">
        <v>12</v>
      </c>
      <c r="AI12">
        <v>12</v>
      </c>
      <c r="AT12" t="s">
        <v>159</v>
      </c>
      <c r="AU12">
        <v>2018</v>
      </c>
      <c r="AV12">
        <v>2</v>
      </c>
      <c r="AW12">
        <v>1</v>
      </c>
      <c r="BB12">
        <v>16</v>
      </c>
      <c r="BC12">
        <v>19</v>
      </c>
      <c r="BE12" t="s">
        <v>160</v>
      </c>
      <c r="BF12" t="str">
        <f>HYPERLINK("http://dx.doi.org/10.4103/bbrj.bbrj_108_17","http://dx.doi.org/10.4103/bbrj.bbrj_108_17")</f>
        <v>http://dx.doi.org/10.4103/bbrj.bbrj_108_17</v>
      </c>
      <c r="BR12" t="s">
        <v>83</v>
      </c>
      <c r="BS12" t="s">
        <v>161</v>
      </c>
      <c r="BT12" t="str">
        <f>HYPERLINK("https%3A%2F%2Fwww.webofscience.com%2Fwos%2Fwoscc%2Ffull-record%2FWOS:000642008400003","View Full Record in Web of Science")</f>
        <v>View Full Record in Web of Science</v>
      </c>
    </row>
    <row r="13" spans="1:72" ht="39">
      <c r="A13" t="s">
        <v>72</v>
      </c>
      <c r="B13" t="s">
        <v>162</v>
      </c>
      <c r="F13" s="1" t="s">
        <v>163</v>
      </c>
      <c r="I13" s="1" t="s">
        <v>164</v>
      </c>
      <c r="J13" t="s">
        <v>165</v>
      </c>
      <c r="N13" t="s">
        <v>89</v>
      </c>
      <c r="X13" s="1" t="s">
        <v>134</v>
      </c>
      <c r="AH13">
        <v>10</v>
      </c>
      <c r="AI13">
        <v>10</v>
      </c>
      <c r="AT13" t="s">
        <v>166</v>
      </c>
      <c r="AU13">
        <v>2017</v>
      </c>
      <c r="AV13">
        <v>4</v>
      </c>
      <c r="AW13">
        <v>12</v>
      </c>
      <c r="BB13">
        <v>41</v>
      </c>
      <c r="BC13">
        <v>45</v>
      </c>
      <c r="BE13" t="s">
        <v>167</v>
      </c>
      <c r="BF13" t="str">
        <f>HYPERLINK("http://dx.doi.org/10.17354/ijss/2017/93","http://dx.doi.org/10.17354/ijss/2017/93")</f>
        <v>http://dx.doi.org/10.17354/ijss/2017/93</v>
      </c>
      <c r="BR13" t="s">
        <v>83</v>
      </c>
      <c r="BS13" t="s">
        <v>168</v>
      </c>
      <c r="BT13" t="str">
        <f>HYPERLINK("https%3A%2F%2Fwww.webofscience.com%2Fwos%2Fwoscc%2Ffull-record%2FWOS:000408755200009","View Full Record in Web of Science")</f>
        <v>View Full Record in Web of Science</v>
      </c>
    </row>
    <row r="14" spans="1:72" ht="92.25">
      <c r="A14" t="s">
        <v>72</v>
      </c>
      <c r="B14" t="s">
        <v>169</v>
      </c>
      <c r="F14" s="1" t="s">
        <v>170</v>
      </c>
      <c r="I14" s="1" t="s">
        <v>171</v>
      </c>
      <c r="J14" t="s">
        <v>172</v>
      </c>
      <c r="N14" t="s">
        <v>89</v>
      </c>
      <c r="X14" s="1" t="s">
        <v>173</v>
      </c>
      <c r="AH14">
        <v>1</v>
      </c>
      <c r="AI14">
        <v>2</v>
      </c>
      <c r="AT14" t="s">
        <v>159</v>
      </c>
      <c r="AU14">
        <v>2019</v>
      </c>
      <c r="AV14">
        <v>36</v>
      </c>
      <c r="AW14">
        <v>1</v>
      </c>
      <c r="BB14">
        <v>32</v>
      </c>
      <c r="BC14">
        <v>37</v>
      </c>
      <c r="BE14" t="s">
        <v>174</v>
      </c>
      <c r="BF14" t="str">
        <f>HYPERLINK("http://dx.doi.org/10.4103/JOC.JOC_10_18","http://dx.doi.org/10.4103/JOC.JOC_10_18")</f>
        <v>http://dx.doi.org/10.4103/JOC.JOC_10_18</v>
      </c>
      <c r="BN14">
        <v>30745737</v>
      </c>
      <c r="BR14" t="s">
        <v>83</v>
      </c>
      <c r="BS14" t="s">
        <v>175</v>
      </c>
      <c r="BT14" t="str">
        <f>HYPERLINK("https%3A%2F%2Fwww.webofscience.com%2Fwos%2Fwoscc%2Ffull-record%2FWOS:000456411600007","View Full Record in Web of Science")</f>
        <v>View Full Record in Web of Science</v>
      </c>
    </row>
    <row r="15" spans="1:72" ht="66">
      <c r="A15" t="s">
        <v>72</v>
      </c>
      <c r="B15" t="s">
        <v>176</v>
      </c>
      <c r="F15" s="1" t="s">
        <v>177</v>
      </c>
      <c r="I15" s="1" t="s">
        <v>178</v>
      </c>
      <c r="J15" t="s">
        <v>179</v>
      </c>
      <c r="N15" t="s">
        <v>89</v>
      </c>
      <c r="X15" s="1" t="s">
        <v>79</v>
      </c>
      <c r="AH15">
        <v>0</v>
      </c>
      <c r="AI15">
        <v>0</v>
      </c>
      <c r="AT15" t="s">
        <v>159</v>
      </c>
      <c r="AU15">
        <v>2018</v>
      </c>
      <c r="AV15">
        <v>61</v>
      </c>
      <c r="AW15">
        <v>1</v>
      </c>
      <c r="BB15">
        <v>90</v>
      </c>
      <c r="BC15">
        <v>93</v>
      </c>
      <c r="BE15" t="s">
        <v>180</v>
      </c>
      <c r="BF15" t="str">
        <f>HYPERLINK("http://dx.doi.org/10.4103/IJPM.IJPM_86_17","http://dx.doi.org/10.4103/IJPM.IJPM_86_17")</f>
        <v>http://dx.doi.org/10.4103/IJPM.IJPM_86_17</v>
      </c>
      <c r="BN15">
        <v>29567891</v>
      </c>
      <c r="BR15" t="s">
        <v>83</v>
      </c>
      <c r="BS15" t="s">
        <v>181</v>
      </c>
      <c r="BT15" t="str">
        <f>HYPERLINK("https%3A%2F%2Fwww.webofscience.com%2Fwos%2Fwoscc%2Ffull-record%2FWOS:000428438900016","View Full Record in Web of Science")</f>
        <v>View Full Record in Web of Science</v>
      </c>
    </row>
    <row r="16" spans="1:72" ht="52.5">
      <c r="A16" t="s">
        <v>72</v>
      </c>
      <c r="B16" t="s">
        <v>182</v>
      </c>
      <c r="F16" s="1" t="s">
        <v>183</v>
      </c>
      <c r="I16" s="1" t="s">
        <v>184</v>
      </c>
      <c r="J16" t="s">
        <v>185</v>
      </c>
      <c r="N16" t="s">
        <v>52</v>
      </c>
      <c r="O16" t="s">
        <v>186</v>
      </c>
      <c r="P16" t="s">
        <v>187</v>
      </c>
      <c r="Q16" t="s">
        <v>188</v>
      </c>
      <c r="X16" s="1" t="s">
        <v>79</v>
      </c>
      <c r="AH16">
        <v>0</v>
      </c>
      <c r="AI16">
        <v>0</v>
      </c>
      <c r="AT16" t="s">
        <v>149</v>
      </c>
      <c r="AU16">
        <v>2022</v>
      </c>
      <c r="AV16">
        <v>170</v>
      </c>
      <c r="AY16">
        <v>1</v>
      </c>
      <c r="BA16" t="s">
        <v>189</v>
      </c>
      <c r="BB16" t="s">
        <v>190</v>
      </c>
      <c r="BC16" t="s">
        <v>191</v>
      </c>
      <c r="BR16" t="s">
        <v>83</v>
      </c>
      <c r="BS16" t="s">
        <v>192</v>
      </c>
      <c r="BT16" t="str">
        <f>HYPERLINK("https%3A%2F%2Fwww.webofscience.com%2Fwos%2Fwoscc%2Ffull-record%2FWOS:000806764200430","View Full Record in Web of Science")</f>
        <v>View Full Record in Web of Science</v>
      </c>
    </row>
    <row r="17" spans="1:72" ht="39">
      <c r="A17" t="s">
        <v>72</v>
      </c>
      <c r="B17" t="s">
        <v>193</v>
      </c>
      <c r="F17" s="1" t="s">
        <v>194</v>
      </c>
      <c r="I17" s="1" t="s">
        <v>195</v>
      </c>
      <c r="J17" t="s">
        <v>196</v>
      </c>
      <c r="N17" t="s">
        <v>89</v>
      </c>
      <c r="X17" s="1" t="s">
        <v>79</v>
      </c>
      <c r="AH17">
        <v>0</v>
      </c>
      <c r="AI17">
        <v>0</v>
      </c>
      <c r="AT17" t="s">
        <v>135</v>
      </c>
      <c r="AU17">
        <v>2020</v>
      </c>
      <c r="AV17">
        <v>9</v>
      </c>
      <c r="AW17">
        <v>2</v>
      </c>
      <c r="BB17">
        <v>125</v>
      </c>
      <c r="BC17">
        <v>131</v>
      </c>
      <c r="BE17" t="s">
        <v>197</v>
      </c>
      <c r="BF17" t="str">
        <f>HYPERLINK("http://dx.doi.org/10.4103/jcn.JCN_116_19","http://dx.doi.org/10.4103/jcn.JCN_116_19")</f>
        <v>http://dx.doi.org/10.4103/jcn.JCN_116_19</v>
      </c>
      <c r="BR17" t="s">
        <v>83</v>
      </c>
      <c r="BS17" t="s">
        <v>198</v>
      </c>
      <c r="BT17" t="str">
        <f>HYPERLINK("https%3A%2F%2Fwww.webofscience.com%2Fwos%2Fwoscc%2Ffull-record%2FWOS:000533428200005","View Full Record in Web of Science")</f>
        <v>View Full Record in Web of Science</v>
      </c>
    </row>
    <row r="18" spans="1:72" ht="52.5">
      <c r="A18" t="s">
        <v>72</v>
      </c>
      <c r="B18" t="s">
        <v>199</v>
      </c>
      <c r="F18" s="1" t="s">
        <v>200</v>
      </c>
      <c r="I18" s="1" t="s">
        <v>201</v>
      </c>
      <c r="J18" t="s">
        <v>157</v>
      </c>
      <c r="N18" t="s">
        <v>89</v>
      </c>
      <c r="X18" s="1" t="s">
        <v>114</v>
      </c>
      <c r="AH18">
        <v>7</v>
      </c>
      <c r="AI18">
        <v>7</v>
      </c>
      <c r="AT18" t="s">
        <v>142</v>
      </c>
      <c r="AU18">
        <v>2017</v>
      </c>
      <c r="AV18">
        <v>1</v>
      </c>
      <c r="AW18">
        <v>1</v>
      </c>
      <c r="BB18">
        <v>49</v>
      </c>
      <c r="BC18">
        <v>54</v>
      </c>
      <c r="BE18" t="s">
        <v>202</v>
      </c>
      <c r="BF18" t="str">
        <f>HYPERLINK("http://dx.doi.org/10.4103/bbrj.bbrj_1_17","http://dx.doi.org/10.4103/bbrj.bbrj_1_17")</f>
        <v>http://dx.doi.org/10.4103/bbrj.bbrj_1_17</v>
      </c>
      <c r="BR18" t="s">
        <v>83</v>
      </c>
      <c r="BS18" t="s">
        <v>203</v>
      </c>
      <c r="BT18" t="str">
        <f>HYPERLINK("https%3A%2F%2Fwww.webofscience.com%2Fwos%2Fwoscc%2Ffull-record%2FWOS:000642007400009","View Full Record in Web of Science")</f>
        <v>View Full Record in Web of Science</v>
      </c>
    </row>
    <row r="19" spans="1:72" ht="66">
      <c r="A19" t="s">
        <v>72</v>
      </c>
      <c r="B19" t="s">
        <v>204</v>
      </c>
      <c r="F19" s="1" t="s">
        <v>205</v>
      </c>
      <c r="H19" t="s">
        <v>206</v>
      </c>
      <c r="I19" s="1" t="s">
        <v>207</v>
      </c>
      <c r="J19" t="s">
        <v>208</v>
      </c>
      <c r="N19" t="s">
        <v>89</v>
      </c>
      <c r="X19" s="1" t="s">
        <v>79</v>
      </c>
      <c r="AH19">
        <v>0</v>
      </c>
      <c r="AI19">
        <v>0</v>
      </c>
      <c r="AT19" t="s">
        <v>209</v>
      </c>
      <c r="AU19">
        <v>2021</v>
      </c>
      <c r="AV19">
        <v>58</v>
      </c>
      <c r="AW19" t="s">
        <v>210</v>
      </c>
      <c r="AY19">
        <v>1</v>
      </c>
      <c r="BB19">
        <v>46</v>
      </c>
      <c r="BC19">
        <v>52</v>
      </c>
      <c r="BE19" t="s">
        <v>211</v>
      </c>
      <c r="BF19" t="str">
        <f>HYPERLINK("http://dx.doi.org/10.1007/s13312-021-2356-6","http://dx.doi.org/10.1007/s13312-021-2356-6")</f>
        <v>http://dx.doi.org/10.1007/s13312-021-2356-6</v>
      </c>
      <c r="BN19">
        <v>34687189</v>
      </c>
      <c r="BR19" t="s">
        <v>83</v>
      </c>
      <c r="BS19" t="s">
        <v>212</v>
      </c>
      <c r="BT19" t="str">
        <f>HYPERLINK("https%3A%2F%2Fwww.webofscience.com%2Fwos%2Fwoscc%2Ffull-record%2FWOS:000721586300011","View Full Record in Web of Science")</f>
        <v>View Full Record in Web of Science</v>
      </c>
    </row>
    <row r="20" spans="1:72" ht="52.5">
      <c r="A20" t="s">
        <v>72</v>
      </c>
      <c r="B20" t="s">
        <v>213</v>
      </c>
      <c r="F20" s="1" t="s">
        <v>214</v>
      </c>
      <c r="I20" s="1" t="s">
        <v>215</v>
      </c>
      <c r="J20" t="s">
        <v>216</v>
      </c>
      <c r="N20" t="s">
        <v>89</v>
      </c>
      <c r="X20" s="1" t="s">
        <v>114</v>
      </c>
      <c r="AH20">
        <v>1</v>
      </c>
      <c r="AI20">
        <v>1</v>
      </c>
      <c r="AT20" t="s">
        <v>159</v>
      </c>
      <c r="AU20">
        <v>2020</v>
      </c>
      <c r="AV20">
        <v>26</v>
      </c>
      <c r="AW20">
        <v>1</v>
      </c>
      <c r="BB20">
        <v>20</v>
      </c>
      <c r="BC20">
        <v>26</v>
      </c>
      <c r="BE20" t="s">
        <v>217</v>
      </c>
      <c r="BF20" t="str">
        <f>HYPERLINK("http://dx.doi.org/10.4103/indianjotol.INDIANJOTOL_6_19","http://dx.doi.org/10.4103/indianjotol.INDIANJOTOL_6_19")</f>
        <v>http://dx.doi.org/10.4103/indianjotol.INDIANJOTOL_6_19</v>
      </c>
      <c r="BR20" t="s">
        <v>83</v>
      </c>
      <c r="BS20" t="s">
        <v>218</v>
      </c>
      <c r="BT20" t="str">
        <f>HYPERLINK("https%3A%2F%2Fwww.webofscience.com%2Fwos%2Fwoscc%2Ffull-record%2FWOS:000519744900005","View Full Record in Web of Science")</f>
        <v>View Full Record in Web of Science</v>
      </c>
    </row>
    <row r="21" spans="1:72" ht="39">
      <c r="A21" t="s">
        <v>72</v>
      </c>
      <c r="B21" t="s">
        <v>219</v>
      </c>
      <c r="F21" s="1" t="s">
        <v>220</v>
      </c>
      <c r="I21" s="1" t="s">
        <v>221</v>
      </c>
      <c r="J21" t="s">
        <v>222</v>
      </c>
      <c r="N21" t="s">
        <v>52</v>
      </c>
      <c r="X21" s="1" t="s">
        <v>79</v>
      </c>
      <c r="AH21">
        <v>0</v>
      </c>
      <c r="AI21">
        <v>0</v>
      </c>
      <c r="AT21" t="s">
        <v>223</v>
      </c>
      <c r="AU21">
        <v>2019</v>
      </c>
      <c r="AV21">
        <v>61</v>
      </c>
      <c r="AW21">
        <v>9</v>
      </c>
      <c r="AY21">
        <v>3</v>
      </c>
      <c r="BA21">
        <v>42</v>
      </c>
      <c r="BB21" t="s">
        <v>224</v>
      </c>
      <c r="BC21" t="s">
        <v>224</v>
      </c>
      <c r="BR21" t="s">
        <v>83</v>
      </c>
      <c r="BS21" t="s">
        <v>225</v>
      </c>
      <c r="BT21" t="str">
        <f>HYPERLINK("https%3A%2F%2Fwww.webofscience.com%2Fwos%2Fwoscc%2Ffull-record%2FWOS:000456064200307","View Full Record in Web of Science")</f>
        <v>View Full Record in Web of Science</v>
      </c>
    </row>
    <row r="22" spans="1:72" ht="52.5">
      <c r="A22" t="s">
        <v>72</v>
      </c>
      <c r="B22" t="s">
        <v>226</v>
      </c>
      <c r="F22" s="1" t="s">
        <v>227</v>
      </c>
      <c r="I22" s="1" t="s">
        <v>228</v>
      </c>
      <c r="J22" t="s">
        <v>229</v>
      </c>
      <c r="N22" t="s">
        <v>89</v>
      </c>
      <c r="X22" s="1" t="s">
        <v>79</v>
      </c>
      <c r="AH22">
        <v>9</v>
      </c>
      <c r="AI22">
        <v>9</v>
      </c>
      <c r="AT22" t="s">
        <v>142</v>
      </c>
      <c r="AU22">
        <v>2018</v>
      </c>
      <c r="AV22">
        <v>43</v>
      </c>
      <c r="AW22">
        <v>3</v>
      </c>
      <c r="BB22">
        <v>148</v>
      </c>
      <c r="BC22">
        <v>152</v>
      </c>
      <c r="BE22" t="s">
        <v>230</v>
      </c>
      <c r="BF22" t="str">
        <f>HYPERLINK("http://dx.doi.org/10.4103/ijcm.IJCM_171_17","http://dx.doi.org/10.4103/ijcm.IJCM_171_17")</f>
        <v>http://dx.doi.org/10.4103/ijcm.IJCM_171_17</v>
      </c>
      <c r="BN22">
        <v>30294077</v>
      </c>
      <c r="BR22" t="s">
        <v>83</v>
      </c>
      <c r="BS22" t="s">
        <v>231</v>
      </c>
      <c r="BT22" t="str">
        <f>HYPERLINK("https%3A%2F%2Fwww.webofscience.com%2Fwos%2Fwoscc%2Ffull-record%2FWOS:000445364700003","View Full Record in Web of Science")</f>
        <v>View Full Record in Web of Science</v>
      </c>
    </row>
    <row r="23" spans="1:72" ht="52.5">
      <c r="A23" t="s">
        <v>72</v>
      </c>
      <c r="B23" t="s">
        <v>232</v>
      </c>
      <c r="F23" s="1" t="s">
        <v>233</v>
      </c>
      <c r="I23" s="1" t="s">
        <v>234</v>
      </c>
      <c r="J23" t="s">
        <v>157</v>
      </c>
      <c r="N23" t="s">
        <v>235</v>
      </c>
      <c r="X23" s="1" t="s">
        <v>134</v>
      </c>
      <c r="AH23">
        <v>0</v>
      </c>
      <c r="AI23">
        <v>0</v>
      </c>
      <c r="AT23" t="s">
        <v>159</v>
      </c>
      <c r="AU23">
        <v>2018</v>
      </c>
      <c r="AV23">
        <v>2</v>
      </c>
      <c r="AW23">
        <v>1</v>
      </c>
      <c r="BB23">
        <v>85</v>
      </c>
      <c r="BC23">
        <v>86</v>
      </c>
      <c r="BE23" t="s">
        <v>236</v>
      </c>
      <c r="BF23" t="str">
        <f>HYPERLINK("http://dx.doi.org/10.4103/bbrj.bbrj_100_17","http://dx.doi.org/10.4103/bbrj.bbrj_100_17")</f>
        <v>http://dx.doi.org/10.4103/bbrj.bbrj_100_17</v>
      </c>
      <c r="BR23" t="s">
        <v>83</v>
      </c>
      <c r="BS23" t="s">
        <v>237</v>
      </c>
      <c r="BT23" t="str">
        <f>HYPERLINK("https%3A%2F%2Fwww.webofscience.com%2Fwos%2Fwoscc%2Ffull-record%2FWOS:000642008400015","View Full Record in Web of Science")</f>
        <v>View Full Record in Web of Science</v>
      </c>
    </row>
    <row r="24" spans="1:72" ht="26.25">
      <c r="A24" t="s">
        <v>72</v>
      </c>
      <c r="B24" t="s">
        <v>238</v>
      </c>
      <c r="F24" s="1" t="s">
        <v>239</v>
      </c>
      <c r="I24" s="1" t="s">
        <v>240</v>
      </c>
      <c r="J24" t="s">
        <v>241</v>
      </c>
      <c r="N24" t="s">
        <v>89</v>
      </c>
      <c r="X24" s="1" t="s">
        <v>79</v>
      </c>
      <c r="AH24">
        <v>0</v>
      </c>
      <c r="AI24">
        <v>0</v>
      </c>
      <c r="AT24" t="s">
        <v>135</v>
      </c>
      <c r="AU24">
        <v>2018</v>
      </c>
      <c r="AV24">
        <v>39</v>
      </c>
      <c r="AW24">
        <v>2</v>
      </c>
      <c r="BB24">
        <v>203</v>
      </c>
      <c r="BC24">
        <v>205</v>
      </c>
      <c r="BE24" t="s">
        <v>242</v>
      </c>
      <c r="BF24" t="str">
        <f>HYPERLINK("http://dx.doi.org/10.4103/ijmpo.ijmpo_130_17","http://dx.doi.org/10.4103/ijmpo.ijmpo_130_17")</f>
        <v>http://dx.doi.org/10.4103/ijmpo.ijmpo_130_17</v>
      </c>
      <c r="BR24" t="s">
        <v>83</v>
      </c>
      <c r="BS24" t="s">
        <v>243</v>
      </c>
      <c r="BT24" t="str">
        <f>HYPERLINK("https%3A%2F%2Fwww.webofscience.com%2Fwos%2Fwoscc%2Ffull-record%2FWOS:000428376400014","View Full Record in Web of Science")</f>
        <v>View Full Record in Web of Science</v>
      </c>
    </row>
    <row r="25" spans="1:72" ht="105">
      <c r="A25" t="s">
        <v>72</v>
      </c>
      <c r="B25" t="s">
        <v>244</v>
      </c>
      <c r="F25" s="1" t="s">
        <v>245</v>
      </c>
      <c r="I25" s="1" t="s">
        <v>246</v>
      </c>
      <c r="J25" t="s">
        <v>247</v>
      </c>
      <c r="N25" t="s">
        <v>89</v>
      </c>
      <c r="X25" s="1" t="s">
        <v>134</v>
      </c>
      <c r="AH25">
        <v>0</v>
      </c>
      <c r="AI25">
        <v>0</v>
      </c>
      <c r="AU25">
        <v>2022</v>
      </c>
      <c r="AV25">
        <v>18</v>
      </c>
      <c r="AW25">
        <v>1</v>
      </c>
      <c r="BD25" t="s">
        <v>248</v>
      </c>
      <c r="BE25" t="s">
        <v>249</v>
      </c>
      <c r="BF25" t="str">
        <f>HYPERLINK("http://dx.doi.org/10.2174/1573404817666210208210008","http://dx.doi.org/10.2174/1573404817666210208210008")</f>
        <v>http://dx.doi.org/10.2174/1573404817666210208210008</v>
      </c>
      <c r="BR25" t="s">
        <v>83</v>
      </c>
      <c r="BS25" t="s">
        <v>250</v>
      </c>
      <c r="BT25" t="str">
        <f>HYPERLINK("https%3A%2F%2Fwww.webofscience.com%2Fwos%2Fwoscc%2Ffull-record%2FWOS:000758624500001","View Full Record in Web of Science")</f>
        <v>View Full Record in Web of Science</v>
      </c>
    </row>
    <row r="26" spans="1:72" ht="66">
      <c r="A26" t="s">
        <v>72</v>
      </c>
      <c r="B26" t="s">
        <v>251</v>
      </c>
      <c r="F26" s="1" t="s">
        <v>252</v>
      </c>
      <c r="I26" s="1" t="s">
        <v>253</v>
      </c>
      <c r="J26" t="s">
        <v>254</v>
      </c>
      <c r="N26" t="s">
        <v>89</v>
      </c>
      <c r="X26" s="1" t="s">
        <v>134</v>
      </c>
      <c r="AH26">
        <v>0</v>
      </c>
      <c r="AI26">
        <v>0</v>
      </c>
      <c r="AT26" t="s">
        <v>223</v>
      </c>
      <c r="AU26">
        <v>2021</v>
      </c>
      <c r="AV26">
        <v>11</v>
      </c>
      <c r="AW26">
        <v>1</v>
      </c>
      <c r="BB26" t="s">
        <v>255</v>
      </c>
      <c r="BC26" t="s">
        <v>256</v>
      </c>
      <c r="BE26" t="s">
        <v>257</v>
      </c>
      <c r="BF26" t="str">
        <f>HYPERLINK("http://dx.doi.org/10.1055/s-0041-1736477","http://dx.doi.org/10.1055/s-0041-1736477")</f>
        <v>http://dx.doi.org/10.1055/s-0041-1736477</v>
      </c>
      <c r="BR26" t="s">
        <v>83</v>
      </c>
      <c r="BS26" t="s">
        <v>258</v>
      </c>
      <c r="BT26" t="str">
        <f>HYPERLINK("https%3A%2F%2Fwww.webofscience.com%2Fwos%2Fwoscc%2Ffull-record%2FWOS:000721046100002","View Full Record in Web of Science")</f>
        <v>View Full Record in Web of Science</v>
      </c>
    </row>
    <row r="27" spans="1:72" ht="52.5">
      <c r="A27" t="s">
        <v>72</v>
      </c>
      <c r="B27" t="s">
        <v>259</v>
      </c>
      <c r="F27" s="1" t="s">
        <v>260</v>
      </c>
      <c r="I27" s="1" t="s">
        <v>261</v>
      </c>
      <c r="J27" t="s">
        <v>262</v>
      </c>
      <c r="N27" t="s">
        <v>89</v>
      </c>
      <c r="X27" s="1" t="s">
        <v>134</v>
      </c>
      <c r="AH27">
        <v>0</v>
      </c>
      <c r="AI27">
        <v>0</v>
      </c>
      <c r="AT27" t="s">
        <v>142</v>
      </c>
      <c r="AU27">
        <v>2020</v>
      </c>
      <c r="AV27">
        <v>21</v>
      </c>
      <c r="AW27">
        <v>3</v>
      </c>
      <c r="BB27">
        <v>212</v>
      </c>
      <c r="BC27">
        <v>214</v>
      </c>
      <c r="BE27" t="s">
        <v>263</v>
      </c>
      <c r="BF27" t="str">
        <f>HYPERLINK("http://dx.doi.org/10.4103/ijpd.IJPD_114_19","http://dx.doi.org/10.4103/ijpd.IJPD_114_19")</f>
        <v>http://dx.doi.org/10.4103/ijpd.IJPD_114_19</v>
      </c>
      <c r="BR27" t="s">
        <v>83</v>
      </c>
      <c r="BS27" t="s">
        <v>264</v>
      </c>
      <c r="BT27" t="str">
        <f>HYPERLINK("https%3A%2F%2Fwww.webofscience.com%2Fwos%2Fwoscc%2Ffull-record%2FWOS:000623947600015","View Full Record in Web of Science")</f>
        <v>View Full Record in Web of Science</v>
      </c>
    </row>
    <row r="28" spans="1:72" ht="52.5">
      <c r="A28" t="s">
        <v>72</v>
      </c>
      <c r="B28" t="s">
        <v>265</v>
      </c>
      <c r="F28" s="1" t="s">
        <v>266</v>
      </c>
      <c r="I28" s="1" t="s">
        <v>267</v>
      </c>
      <c r="J28" t="s">
        <v>268</v>
      </c>
      <c r="N28" t="s">
        <v>89</v>
      </c>
      <c r="X28" s="1" t="s">
        <v>79</v>
      </c>
      <c r="AH28">
        <v>0</v>
      </c>
      <c r="AI28">
        <v>0</v>
      </c>
      <c r="AT28" t="s">
        <v>159</v>
      </c>
      <c r="AU28">
        <v>2020</v>
      </c>
      <c r="AV28">
        <v>9</v>
      </c>
      <c r="AW28">
        <v>1</v>
      </c>
      <c r="BB28">
        <v>30</v>
      </c>
      <c r="BC28">
        <v>34</v>
      </c>
      <c r="BE28" t="s">
        <v>269</v>
      </c>
      <c r="BF28" t="str">
        <f>HYPERLINK("http://dx.doi.org/10.4103/atr.atr_83_18","http://dx.doi.org/10.4103/atr.atr_83_18")</f>
        <v>http://dx.doi.org/10.4103/atr.atr_83_18</v>
      </c>
      <c r="BR28" t="s">
        <v>83</v>
      </c>
      <c r="BS28" t="s">
        <v>270</v>
      </c>
      <c r="BT28" t="str">
        <f>HYPERLINK("https%3A%2F%2Fwww.webofscience.com%2Fwos%2Fwoscc%2Ffull-record%2FWOS:000524303000006","View Full Record in Web of Science")</f>
        <v>View Full Record in Web of Science</v>
      </c>
    </row>
    <row r="29" spans="1:72" ht="39">
      <c r="A29" t="s">
        <v>72</v>
      </c>
      <c r="B29" t="s">
        <v>271</v>
      </c>
      <c r="F29" s="1" t="s">
        <v>272</v>
      </c>
      <c r="I29" s="1" t="s">
        <v>273</v>
      </c>
      <c r="J29" t="s">
        <v>106</v>
      </c>
      <c r="N29" t="s">
        <v>52</v>
      </c>
      <c r="X29" s="1" t="s">
        <v>79</v>
      </c>
      <c r="AH29">
        <v>0</v>
      </c>
      <c r="AI29">
        <v>0</v>
      </c>
      <c r="AT29" t="s">
        <v>107</v>
      </c>
      <c r="AU29">
        <v>2021</v>
      </c>
      <c r="AV29">
        <v>133</v>
      </c>
      <c r="AW29" t="s">
        <v>108</v>
      </c>
      <c r="AY29">
        <v>2</v>
      </c>
      <c r="BB29">
        <v>762</v>
      </c>
      <c r="BC29">
        <v>762</v>
      </c>
      <c r="BR29" t="s">
        <v>83</v>
      </c>
      <c r="BS29" t="s">
        <v>274</v>
      </c>
      <c r="BT29" t="str">
        <f>HYPERLINK("https%3A%2F%2Fwww.webofscience.com%2Fwos%2Fwoscc%2Ffull-record%2FWOS:000713327100550","View Full Record in Web of Science")</f>
        <v>View Full Record in Web of Science</v>
      </c>
    </row>
    <row r="30" spans="1:72" ht="39">
      <c r="A30" t="s">
        <v>72</v>
      </c>
      <c r="B30" t="s">
        <v>275</v>
      </c>
      <c r="F30" s="1" t="s">
        <v>276</v>
      </c>
      <c r="I30" s="1" t="s">
        <v>277</v>
      </c>
      <c r="J30" t="s">
        <v>278</v>
      </c>
      <c r="N30" t="s">
        <v>89</v>
      </c>
      <c r="X30" s="1" t="s">
        <v>79</v>
      </c>
      <c r="AH30">
        <v>3</v>
      </c>
      <c r="AI30">
        <v>3</v>
      </c>
      <c r="AT30" t="s">
        <v>279</v>
      </c>
      <c r="AU30">
        <v>2020</v>
      </c>
      <c r="AV30">
        <v>68</v>
      </c>
      <c r="AY30">
        <v>1</v>
      </c>
      <c r="BB30" t="s">
        <v>280</v>
      </c>
      <c r="BC30" t="s">
        <v>281</v>
      </c>
      <c r="BE30" t="s">
        <v>282</v>
      </c>
      <c r="BF30" t="str">
        <f>HYPERLINK("http://dx.doi.org/10.4103/ijo.IJO_1915_19","http://dx.doi.org/10.4103/ijo.IJO_1915_19")</f>
        <v>http://dx.doi.org/10.4103/ijo.IJO_1915_19</v>
      </c>
      <c r="BN30">
        <v>31937738</v>
      </c>
      <c r="BR30" t="s">
        <v>83</v>
      </c>
      <c r="BS30" t="s">
        <v>283</v>
      </c>
      <c r="BT30" t="str">
        <f>HYPERLINK("https%3A%2F%2Fwww.webofscience.com%2Fwos%2Fwoscc%2Ffull-record%2FWOS:000554560800021","View Full Record in Web of Science")</f>
        <v>View Full Record in Web of Science</v>
      </c>
    </row>
    <row r="31" spans="1:72" ht="66">
      <c r="A31" t="s">
        <v>72</v>
      </c>
      <c r="B31" t="s">
        <v>284</v>
      </c>
      <c r="F31" s="1" t="s">
        <v>285</v>
      </c>
      <c r="I31" s="1" t="s">
        <v>286</v>
      </c>
      <c r="J31" t="s">
        <v>287</v>
      </c>
      <c r="N31" t="s">
        <v>89</v>
      </c>
      <c r="X31" s="1" t="s">
        <v>79</v>
      </c>
      <c r="AH31">
        <v>0</v>
      </c>
      <c r="AI31">
        <v>0</v>
      </c>
      <c r="AT31" t="s">
        <v>142</v>
      </c>
      <c r="AU31">
        <v>2022</v>
      </c>
      <c r="AV31">
        <v>59</v>
      </c>
      <c r="AW31">
        <v>3</v>
      </c>
      <c r="BB31">
        <v>422</v>
      </c>
      <c r="BC31">
        <v>425</v>
      </c>
      <c r="BE31" t="s">
        <v>288</v>
      </c>
      <c r="BF31" t="str">
        <f>HYPERLINK("http://dx.doi.org/10.4103/ijc.IJC_1128_20","http://dx.doi.org/10.4103/ijc.IJC_1128_20")</f>
        <v>http://dx.doi.org/10.4103/ijc.IJC_1128_20</v>
      </c>
      <c r="BN31">
        <v>36412316</v>
      </c>
      <c r="BR31" t="s">
        <v>83</v>
      </c>
      <c r="BS31" t="s">
        <v>289</v>
      </c>
      <c r="BT31" t="str">
        <f>HYPERLINK("https%3A%2F%2Fwww.webofscience.com%2Fwos%2Fwoscc%2Ffull-record%2FWOS:000920520200020","View Full Record in Web of Science")</f>
        <v>View Full Record in Web of Science</v>
      </c>
    </row>
    <row r="32" spans="1:72" ht="66">
      <c r="A32" t="s">
        <v>72</v>
      </c>
      <c r="B32" t="s">
        <v>290</v>
      </c>
      <c r="F32" s="1" t="s">
        <v>291</v>
      </c>
      <c r="I32" s="1" t="s">
        <v>292</v>
      </c>
      <c r="J32" t="s">
        <v>293</v>
      </c>
      <c r="N32" t="s">
        <v>78</v>
      </c>
      <c r="X32" s="1" t="s">
        <v>134</v>
      </c>
      <c r="AH32">
        <v>0</v>
      </c>
      <c r="AI32">
        <v>0</v>
      </c>
      <c r="AT32" t="s">
        <v>294</v>
      </c>
      <c r="AU32">
        <v>2020</v>
      </c>
      <c r="AV32">
        <v>11</v>
      </c>
      <c r="AW32">
        <v>6</v>
      </c>
      <c r="BB32">
        <v>1010</v>
      </c>
      <c r="BC32">
        <v>1011</v>
      </c>
      <c r="BE32" t="s">
        <v>295</v>
      </c>
      <c r="BF32" t="str">
        <f>HYPERLINK("http://dx.doi.org/10.4103/idoj.IDOJ_35_20","http://dx.doi.org/10.4103/idoj.IDOJ_35_20")</f>
        <v>http://dx.doi.org/10.4103/idoj.IDOJ_35_20</v>
      </c>
      <c r="BN32">
        <v>33344361</v>
      </c>
      <c r="BR32" t="s">
        <v>83</v>
      </c>
      <c r="BS32" t="s">
        <v>296</v>
      </c>
      <c r="BT32" t="str">
        <f>HYPERLINK("https%3A%2F%2Fwww.webofscience.com%2Fwos%2Fwoscc%2Ffull-record%2FWOS:000641217800028","View Full Record in Web of Science")</f>
        <v>View Full Record in Web of Science</v>
      </c>
    </row>
    <row r="33" spans="1:72" ht="66">
      <c r="A33" t="s">
        <v>72</v>
      </c>
      <c r="B33" t="s">
        <v>297</v>
      </c>
      <c r="F33" s="1" t="s">
        <v>298</v>
      </c>
      <c r="I33" s="1" t="s">
        <v>299</v>
      </c>
      <c r="J33" t="s">
        <v>300</v>
      </c>
      <c r="N33" t="s">
        <v>89</v>
      </c>
      <c r="X33" s="1" t="s">
        <v>134</v>
      </c>
      <c r="AH33">
        <v>21</v>
      </c>
      <c r="AI33">
        <v>21</v>
      </c>
      <c r="AT33" t="s">
        <v>159</v>
      </c>
      <c r="AU33">
        <v>2018</v>
      </c>
      <c r="AV33">
        <v>36</v>
      </c>
      <c r="AW33">
        <v>1</v>
      </c>
      <c r="BB33">
        <v>108</v>
      </c>
      <c r="BC33">
        <v>112</v>
      </c>
      <c r="BD33" t="s">
        <v>301</v>
      </c>
      <c r="BE33" t="s">
        <v>302</v>
      </c>
      <c r="BF33" t="str">
        <f>HYPERLINK("http://dx.doi.org/10.4103/ijmm.IJMM_17_405","http://dx.doi.org/10.4103/ijmm.IJMM_17_405")</f>
        <v>http://dx.doi.org/10.4103/ijmm.IJMM_17_405</v>
      </c>
      <c r="BN33">
        <v>29735837</v>
      </c>
      <c r="BR33" t="s">
        <v>83</v>
      </c>
      <c r="BS33" t="s">
        <v>303</v>
      </c>
      <c r="BT33" t="str">
        <f>HYPERLINK("https%3A%2F%2Fwww.webofscience.com%2Fwos%2Fwoscc%2Ffull-record%2FWOS:000431851400019","View Full Record in Web of Science")</f>
        <v>View Full Record in Web of Science</v>
      </c>
    </row>
    <row r="34" spans="1:72" ht="52.5">
      <c r="A34" t="s">
        <v>72</v>
      </c>
      <c r="B34" t="s">
        <v>304</v>
      </c>
      <c r="F34" s="1" t="s">
        <v>305</v>
      </c>
      <c r="I34" s="1" t="s">
        <v>306</v>
      </c>
      <c r="J34" t="s">
        <v>307</v>
      </c>
      <c r="N34" t="s">
        <v>89</v>
      </c>
      <c r="X34" s="1" t="s">
        <v>79</v>
      </c>
      <c r="AH34">
        <v>0</v>
      </c>
      <c r="AI34">
        <v>0</v>
      </c>
      <c r="AT34" t="s">
        <v>308</v>
      </c>
      <c r="AU34">
        <v>2020</v>
      </c>
      <c r="AV34">
        <v>9</v>
      </c>
      <c r="AW34">
        <v>5</v>
      </c>
      <c r="BB34">
        <v>193</v>
      </c>
      <c r="BC34">
        <v>197</v>
      </c>
      <c r="BE34" t="s">
        <v>309</v>
      </c>
      <c r="BF34" t="str">
        <f>HYPERLINK("http://dx.doi.org/10.4103/ccij.ccij_57_20","http://dx.doi.org/10.4103/ccij.ccij_57_20")</f>
        <v>http://dx.doi.org/10.4103/ccij.ccij_57_20</v>
      </c>
      <c r="BR34" t="s">
        <v>83</v>
      </c>
      <c r="BS34" t="s">
        <v>310</v>
      </c>
      <c r="BT34" t="str">
        <f>HYPERLINK("https%3A%2F%2Fwww.webofscience.com%2Fwos%2Fwoscc%2Ffull-record%2FWOS:000583219300005","View Full Record in Web of Science")</f>
        <v>View Full Record in Web of Science</v>
      </c>
    </row>
    <row r="35" spans="1:72" ht="92.25">
      <c r="A35" t="s">
        <v>72</v>
      </c>
      <c r="B35" t="s">
        <v>311</v>
      </c>
      <c r="F35" s="1" t="s">
        <v>312</v>
      </c>
      <c r="I35" s="1" t="s">
        <v>313</v>
      </c>
      <c r="J35" t="s">
        <v>314</v>
      </c>
      <c r="N35" t="s">
        <v>89</v>
      </c>
      <c r="X35" s="1" t="s">
        <v>79</v>
      </c>
      <c r="AH35">
        <v>2</v>
      </c>
      <c r="AI35">
        <v>2</v>
      </c>
      <c r="AT35" t="s">
        <v>223</v>
      </c>
      <c r="AU35">
        <v>2019</v>
      </c>
      <c r="AV35">
        <v>149</v>
      </c>
      <c r="AY35" t="s">
        <v>315</v>
      </c>
      <c r="BB35">
        <v>63</v>
      </c>
      <c r="BC35">
        <v>67</v>
      </c>
      <c r="BE35" t="s">
        <v>316</v>
      </c>
      <c r="BF35" t="str">
        <f>HYPERLINK("http://dx.doi.org/10.4103/0971-5916.251659","http://dx.doi.org/10.4103/0971-5916.251659")</f>
        <v>http://dx.doi.org/10.4103/0971-5916.251659</v>
      </c>
      <c r="BN35">
        <v>31070179</v>
      </c>
      <c r="BR35" t="s">
        <v>83</v>
      </c>
      <c r="BS35" t="s">
        <v>317</v>
      </c>
      <c r="BT35" t="str">
        <f>HYPERLINK("https%3A%2F%2Fwww.webofscience.com%2Fwos%2Fwoscc%2Ffull-record%2FWOS:000465637400007","View Full Record in Web of Science")</f>
        <v>View Full Record in Web of Science</v>
      </c>
    </row>
    <row r="36" spans="1:72" ht="66">
      <c r="A36" t="s">
        <v>72</v>
      </c>
      <c r="B36" t="s">
        <v>318</v>
      </c>
      <c r="F36" s="1" t="s">
        <v>319</v>
      </c>
      <c r="I36" s="1" t="s">
        <v>320</v>
      </c>
      <c r="J36" t="s">
        <v>321</v>
      </c>
      <c r="N36" t="s">
        <v>89</v>
      </c>
      <c r="X36" s="1" t="s">
        <v>134</v>
      </c>
      <c r="AH36">
        <v>0</v>
      </c>
      <c r="AI36">
        <v>0</v>
      </c>
      <c r="AT36" t="s">
        <v>322</v>
      </c>
      <c r="AU36">
        <v>2018</v>
      </c>
      <c r="AV36">
        <v>31</v>
      </c>
      <c r="AW36">
        <v>3</v>
      </c>
      <c r="BB36">
        <v>163</v>
      </c>
      <c r="BC36">
        <v>167</v>
      </c>
      <c r="BE36" t="s">
        <v>323</v>
      </c>
      <c r="BF36" t="str">
        <f>HYPERLINK("http://dx.doi.org/10.4103/efh.EfH_245_16","http://dx.doi.org/10.4103/efh.EfH_245_16")</f>
        <v>http://dx.doi.org/10.4103/efh.EfH_245_16</v>
      </c>
      <c r="BN36">
        <v>31134947</v>
      </c>
      <c r="BR36" t="s">
        <v>83</v>
      </c>
      <c r="BS36" t="s">
        <v>324</v>
      </c>
      <c r="BT36" t="str">
        <f>HYPERLINK("https%3A%2F%2Fwww.webofscience.com%2Fwos%2Fwoscc%2Ffull-record%2FWOS:000470201000005","View Full Record in Web of Science")</f>
        <v>View Full Record in Web of Science</v>
      </c>
    </row>
    <row r="37" spans="1:72" ht="52.5">
      <c r="A37" t="s">
        <v>72</v>
      </c>
      <c r="B37" t="s">
        <v>325</v>
      </c>
      <c r="F37" s="1" t="s">
        <v>326</v>
      </c>
      <c r="I37" s="1" t="s">
        <v>327</v>
      </c>
      <c r="J37" t="s">
        <v>328</v>
      </c>
      <c r="N37" t="s">
        <v>89</v>
      </c>
      <c r="X37" s="1" t="s">
        <v>79</v>
      </c>
      <c r="AH37">
        <v>0</v>
      </c>
      <c r="AI37">
        <v>0</v>
      </c>
      <c r="AT37" t="s">
        <v>159</v>
      </c>
      <c r="AU37">
        <v>2018</v>
      </c>
      <c r="AV37">
        <v>13</v>
      </c>
      <c r="AW37">
        <v>1</v>
      </c>
      <c r="BB37">
        <v>71</v>
      </c>
      <c r="BC37">
        <v>73</v>
      </c>
      <c r="BE37" t="s">
        <v>329</v>
      </c>
      <c r="BF37" t="str">
        <f>HYPERLINK("http://dx.doi.org/10.4103/jpn.JPN_104_17","http://dx.doi.org/10.4103/jpn.JPN_104_17")</f>
        <v>http://dx.doi.org/10.4103/jpn.JPN_104_17</v>
      </c>
      <c r="BN37">
        <v>29899774</v>
      </c>
      <c r="BR37" t="s">
        <v>83</v>
      </c>
      <c r="BS37" t="s">
        <v>330</v>
      </c>
      <c r="BT37" t="str">
        <f>HYPERLINK("https%3A%2F%2Fwww.webofscience.com%2Fwos%2Fwoscc%2Ffull-record%2FWOS:000433244300011","View Full Record in Web of Science")</f>
        <v>View Full Record in Web of Science</v>
      </c>
    </row>
    <row r="38" spans="1:72" ht="66">
      <c r="A38" t="s">
        <v>72</v>
      </c>
      <c r="B38" t="s">
        <v>331</v>
      </c>
      <c r="F38" s="1" t="s">
        <v>332</v>
      </c>
      <c r="I38" s="1" t="s">
        <v>333</v>
      </c>
      <c r="J38" t="s">
        <v>334</v>
      </c>
      <c r="N38" t="s">
        <v>89</v>
      </c>
      <c r="X38" s="1" t="s">
        <v>79</v>
      </c>
      <c r="AH38">
        <v>3</v>
      </c>
      <c r="AI38">
        <v>3</v>
      </c>
      <c r="AT38" t="s">
        <v>335</v>
      </c>
      <c r="AU38">
        <v>2017</v>
      </c>
      <c r="AV38">
        <v>67</v>
      </c>
      <c r="AW38">
        <v>8</v>
      </c>
      <c r="BB38">
        <v>485</v>
      </c>
      <c r="BC38">
        <v>492</v>
      </c>
      <c r="BE38" t="s">
        <v>336</v>
      </c>
      <c r="BF38" t="str">
        <f>HYPERLINK("http://dx.doi.org/10.1055/s-0043-109434","http://dx.doi.org/10.1055/s-0043-109434")</f>
        <v>http://dx.doi.org/10.1055/s-0043-109434</v>
      </c>
      <c r="BN38">
        <v>28521371</v>
      </c>
      <c r="BR38" t="s">
        <v>83</v>
      </c>
      <c r="BS38" t="s">
        <v>337</v>
      </c>
      <c r="BT38" t="str">
        <f>HYPERLINK("https%3A%2F%2Fwww.webofscience.com%2Fwos%2Fwoscc%2Ffull-record%2FWOS:000407004300007","View Full Record in Web of Science")</f>
        <v>View Full Record in Web of Science</v>
      </c>
    </row>
    <row r="39" spans="1:72" ht="66">
      <c r="A39" t="s">
        <v>72</v>
      </c>
      <c r="B39" t="s">
        <v>338</v>
      </c>
      <c r="F39" s="1" t="s">
        <v>339</v>
      </c>
      <c r="I39" s="1" t="s">
        <v>340</v>
      </c>
      <c r="J39" t="s">
        <v>268</v>
      </c>
      <c r="N39" t="s">
        <v>89</v>
      </c>
      <c r="X39" s="1" t="s">
        <v>79</v>
      </c>
      <c r="AH39">
        <v>0</v>
      </c>
      <c r="AI39">
        <v>0</v>
      </c>
      <c r="AT39" t="s">
        <v>142</v>
      </c>
      <c r="AU39">
        <v>2019</v>
      </c>
      <c r="AV39">
        <v>8</v>
      </c>
      <c r="AW39">
        <v>3</v>
      </c>
      <c r="BB39">
        <v>155</v>
      </c>
      <c r="BC39">
        <v>159</v>
      </c>
      <c r="BE39" t="s">
        <v>341</v>
      </c>
      <c r="BF39" t="str">
        <f>HYPERLINK("http://dx.doi.org/10.4103/atr.atr_80_18","http://dx.doi.org/10.4103/atr.atr_80_18")</f>
        <v>http://dx.doi.org/10.4103/atr.atr_80_18</v>
      </c>
      <c r="BR39" t="s">
        <v>83</v>
      </c>
      <c r="BS39" t="s">
        <v>342</v>
      </c>
      <c r="BT39" t="str">
        <f>HYPERLINK("https%3A%2F%2Fwww.webofscience.com%2Fwos%2Fwoscc%2Ffull-record%2FWOS:000505772100004","View Full Record in Web of Science")</f>
        <v>View Full Record in Web of Science</v>
      </c>
    </row>
    <row r="40" spans="1:72" ht="78.75">
      <c r="A40" t="s">
        <v>72</v>
      </c>
      <c r="B40" t="s">
        <v>343</v>
      </c>
      <c r="F40" s="1" t="s">
        <v>344</v>
      </c>
      <c r="I40" s="1" t="s">
        <v>345</v>
      </c>
      <c r="J40" t="s">
        <v>346</v>
      </c>
      <c r="N40" t="s">
        <v>89</v>
      </c>
      <c r="X40" s="1" t="s">
        <v>114</v>
      </c>
      <c r="AH40">
        <v>6</v>
      </c>
      <c r="AI40">
        <v>8</v>
      </c>
      <c r="AU40">
        <v>2018</v>
      </c>
      <c r="AV40">
        <v>38</v>
      </c>
      <c r="AW40">
        <v>5</v>
      </c>
      <c r="BB40">
        <v>622</v>
      </c>
      <c r="BC40">
        <v>628</v>
      </c>
      <c r="BE40" t="s">
        <v>347</v>
      </c>
      <c r="BF40" t="str">
        <f>HYPERLINK("http://dx.doi.org/10.1080/01443615.2017.1398221","http://dx.doi.org/10.1080/01443615.2017.1398221")</f>
        <v>http://dx.doi.org/10.1080/01443615.2017.1398221</v>
      </c>
      <c r="BN40">
        <v>29430983</v>
      </c>
      <c r="BR40" t="s">
        <v>83</v>
      </c>
      <c r="BS40" t="s">
        <v>348</v>
      </c>
      <c r="BT40" t="str">
        <f>HYPERLINK("https%3A%2F%2Fwww.webofscience.com%2Fwos%2Fwoscc%2Ffull-record%2FWOS:000436441700006","View Full Record in Web of Science")</f>
        <v>View Full Record in Web of Science</v>
      </c>
    </row>
    <row r="41" spans="1:72" ht="52.5">
      <c r="A41" t="s">
        <v>72</v>
      </c>
      <c r="B41" t="s">
        <v>349</v>
      </c>
      <c r="F41" s="1" t="s">
        <v>350</v>
      </c>
      <c r="I41" s="1" t="s">
        <v>351</v>
      </c>
      <c r="J41" t="s">
        <v>352</v>
      </c>
      <c r="N41" t="s">
        <v>89</v>
      </c>
      <c r="X41" s="1" t="s">
        <v>79</v>
      </c>
      <c r="AH41">
        <v>2</v>
      </c>
      <c r="AI41">
        <v>2</v>
      </c>
      <c r="AT41" t="s">
        <v>353</v>
      </c>
      <c r="AU41">
        <v>2020</v>
      </c>
      <c r="AV41">
        <v>12</v>
      </c>
      <c r="AW41">
        <v>4</v>
      </c>
      <c r="BB41">
        <v>191</v>
      </c>
      <c r="BC41">
        <v>196</v>
      </c>
      <c r="BE41" t="s">
        <v>354</v>
      </c>
      <c r="BF41" t="str">
        <f>HYPERLINK("http://dx.doi.org/10.4103/jgid.jgid_58_20","http://dx.doi.org/10.4103/jgid.jgid_58_20")</f>
        <v>http://dx.doi.org/10.4103/jgid.jgid_58_20</v>
      </c>
      <c r="BN41">
        <v>33888956</v>
      </c>
      <c r="BR41" t="s">
        <v>83</v>
      </c>
      <c r="BS41" t="s">
        <v>355</v>
      </c>
      <c r="BT41" t="str">
        <f>HYPERLINK("https%3A%2F%2Fwww.webofscience.com%2Fwos%2Fwoscc%2Ffull-record%2FWOS:000596364400003","View Full Record in Web of Science")</f>
        <v>View Full Record in Web of Science</v>
      </c>
    </row>
    <row r="42" spans="1:72" ht="52.5">
      <c r="A42" t="s">
        <v>72</v>
      </c>
      <c r="B42" t="s">
        <v>356</v>
      </c>
      <c r="F42" s="1" t="s">
        <v>357</v>
      </c>
      <c r="I42" s="1" t="s">
        <v>358</v>
      </c>
      <c r="J42" t="s">
        <v>359</v>
      </c>
      <c r="N42" t="s">
        <v>158</v>
      </c>
      <c r="X42" s="1" t="s">
        <v>134</v>
      </c>
      <c r="AH42">
        <v>0</v>
      </c>
      <c r="AI42">
        <v>0</v>
      </c>
      <c r="AT42" t="s">
        <v>98</v>
      </c>
      <c r="AU42">
        <v>2022</v>
      </c>
      <c r="AV42">
        <v>13</v>
      </c>
      <c r="AW42">
        <v>4</v>
      </c>
      <c r="BB42">
        <v>723</v>
      </c>
      <c r="BC42">
        <v>730</v>
      </c>
      <c r="BE42" t="s">
        <v>360</v>
      </c>
      <c r="BF42" t="str">
        <f>HYPERLINK("http://dx.doi.org/10.1007/s13193-022-01525-7","http://dx.doi.org/10.1007/s13193-022-01525-7")</f>
        <v>http://dx.doi.org/10.1007/s13193-022-01525-7</v>
      </c>
      <c r="BH42" t="s">
        <v>361</v>
      </c>
      <c r="BN42">
        <v>36687243</v>
      </c>
      <c r="BR42" t="s">
        <v>83</v>
      </c>
      <c r="BS42" t="s">
        <v>362</v>
      </c>
      <c r="BT42" t="str">
        <f>HYPERLINK("https%3A%2F%2Fwww.webofscience.com%2Fwos%2Fwoscc%2Ffull-record%2FWOS:000805540700001","View Full Record in Web of Science")</f>
        <v>View Full Record in Web of Science</v>
      </c>
    </row>
    <row r="43" spans="1:72" ht="39">
      <c r="A43" t="s">
        <v>72</v>
      </c>
      <c r="B43" t="s">
        <v>363</v>
      </c>
      <c r="F43" s="1" t="s">
        <v>364</v>
      </c>
      <c r="I43" s="1" t="s">
        <v>365</v>
      </c>
      <c r="J43" t="s">
        <v>366</v>
      </c>
      <c r="N43" t="s">
        <v>78</v>
      </c>
      <c r="X43" s="1" t="s">
        <v>79</v>
      </c>
      <c r="AH43">
        <v>0</v>
      </c>
      <c r="AI43">
        <v>0</v>
      </c>
      <c r="AT43" t="s">
        <v>367</v>
      </c>
      <c r="AU43">
        <v>2021</v>
      </c>
      <c r="AV43">
        <v>384</v>
      </c>
      <c r="AW43">
        <v>23</v>
      </c>
      <c r="BN43">
        <v>34107192</v>
      </c>
      <c r="BR43" t="s">
        <v>83</v>
      </c>
      <c r="BS43" t="s">
        <v>368</v>
      </c>
      <c r="BT43" t="str">
        <f>HYPERLINK("https%3A%2F%2Fwww.webofscience.com%2Fwos%2Fwoscc%2Ffull-record%2FWOS:000662906100005","View Full Record in Web of Science")</f>
        <v>View Full Record in Web of Science</v>
      </c>
    </row>
    <row r="44" spans="1:72" ht="52.5">
      <c r="A44" t="s">
        <v>72</v>
      </c>
      <c r="B44" t="s">
        <v>369</v>
      </c>
      <c r="F44" s="1" t="s">
        <v>370</v>
      </c>
      <c r="I44" s="1" t="s">
        <v>371</v>
      </c>
      <c r="J44" t="s">
        <v>372</v>
      </c>
      <c r="N44" t="s">
        <v>89</v>
      </c>
      <c r="X44" s="1" t="s">
        <v>134</v>
      </c>
      <c r="AH44">
        <v>2</v>
      </c>
      <c r="AI44">
        <v>2</v>
      </c>
      <c r="AT44" t="s">
        <v>373</v>
      </c>
      <c r="AU44">
        <v>2018</v>
      </c>
      <c r="AV44">
        <v>33</v>
      </c>
      <c r="AW44">
        <v>3</v>
      </c>
      <c r="BB44">
        <v>282</v>
      </c>
      <c r="BC44">
        <v>289</v>
      </c>
      <c r="BE44" t="s">
        <v>374</v>
      </c>
      <c r="BF44" t="str">
        <f>HYPERLINK("http://dx.doi.org/10.1007/s12291-017-0671-4","http://dx.doi.org/10.1007/s12291-017-0671-4")</f>
        <v>http://dx.doi.org/10.1007/s12291-017-0671-4</v>
      </c>
      <c r="BN44">
        <v>30072827</v>
      </c>
      <c r="BR44" t="s">
        <v>83</v>
      </c>
      <c r="BS44" t="s">
        <v>375</v>
      </c>
      <c r="BT44" t="str">
        <f>HYPERLINK("https%3A%2F%2Fwww.webofscience.com%2Fwos%2Fwoscc%2Ffull-record%2FWOS:000438131300006","View Full Record in Web of Science")</f>
        <v>View Full Record in Web of Science</v>
      </c>
    </row>
    <row r="45" spans="1:72" ht="39">
      <c r="A45" t="s">
        <v>72</v>
      </c>
      <c r="B45" t="s">
        <v>376</v>
      </c>
      <c r="F45" s="1" t="s">
        <v>377</v>
      </c>
      <c r="I45" s="1" t="s">
        <v>378</v>
      </c>
      <c r="J45" t="s">
        <v>379</v>
      </c>
      <c r="N45" t="s">
        <v>89</v>
      </c>
      <c r="X45" s="1" t="s">
        <v>134</v>
      </c>
      <c r="AH45">
        <v>0</v>
      </c>
      <c r="AI45">
        <v>0</v>
      </c>
      <c r="AT45" t="s">
        <v>119</v>
      </c>
      <c r="AU45">
        <v>2022</v>
      </c>
      <c r="AV45">
        <v>84</v>
      </c>
      <c r="AW45">
        <v>3</v>
      </c>
      <c r="BB45">
        <v>536</v>
      </c>
      <c r="BC45">
        <v>538</v>
      </c>
      <c r="BE45" t="s">
        <v>380</v>
      </c>
      <c r="BF45" t="str">
        <f>HYPERLINK("http://dx.doi.org/10.1007/s12262-021-02991-z","http://dx.doi.org/10.1007/s12262-021-02991-z")</f>
        <v>http://dx.doi.org/10.1007/s12262-021-02991-z</v>
      </c>
      <c r="BH45" t="s">
        <v>381</v>
      </c>
      <c r="BR45" t="s">
        <v>83</v>
      </c>
      <c r="BS45" t="s">
        <v>382</v>
      </c>
      <c r="BT45" t="str">
        <f>HYPERLINK("https%3A%2F%2Fwww.webofscience.com%2Fwos%2Fwoscc%2Ffull-record%2FWOS:000664004000003","View Full Record in Web of Science")</f>
        <v>View Full Record in Web of Science</v>
      </c>
    </row>
    <row r="46" spans="1:72" ht="66">
      <c r="A46" t="s">
        <v>72</v>
      </c>
      <c r="B46" t="s">
        <v>383</v>
      </c>
      <c r="F46" s="1" t="s">
        <v>384</v>
      </c>
      <c r="I46" s="1" t="s">
        <v>385</v>
      </c>
      <c r="J46" t="s">
        <v>386</v>
      </c>
      <c r="N46" t="s">
        <v>78</v>
      </c>
      <c r="X46" s="1" t="s">
        <v>173</v>
      </c>
      <c r="AH46">
        <v>0</v>
      </c>
      <c r="AI46">
        <v>0</v>
      </c>
      <c r="AT46" t="s">
        <v>387</v>
      </c>
      <c r="AU46">
        <v>2021</v>
      </c>
      <c r="AV46">
        <v>66</v>
      </c>
      <c r="AW46">
        <v>2</v>
      </c>
      <c r="BB46">
        <v>210</v>
      </c>
      <c r="BC46" t="s">
        <v>388</v>
      </c>
      <c r="BE46" t="s">
        <v>389</v>
      </c>
      <c r="BF46" t="str">
        <f>HYPERLINK("http://dx.doi.org/10.4103/ijd.IJD_756_19","http://dx.doi.org/10.4103/ijd.IJD_756_19")</f>
        <v>http://dx.doi.org/10.4103/ijd.IJD_756_19</v>
      </c>
      <c r="BN46">
        <v>34188286</v>
      </c>
      <c r="BR46" t="s">
        <v>83</v>
      </c>
      <c r="BS46" t="s">
        <v>390</v>
      </c>
      <c r="BT46" t="str">
        <f>HYPERLINK("https%3A%2F%2Fwww.webofscience.com%2Fwos%2Fwoscc%2Ffull-record%2FWOS:000645937800022","View Full Record in Web of Science")</f>
        <v>View Full Record in Web of Science</v>
      </c>
    </row>
    <row r="47" spans="1:72" ht="78.75">
      <c r="A47" t="s">
        <v>72</v>
      </c>
      <c r="B47" t="s">
        <v>391</v>
      </c>
      <c r="F47" s="1" t="s">
        <v>392</v>
      </c>
      <c r="I47" s="1" t="s">
        <v>393</v>
      </c>
      <c r="J47" t="s">
        <v>394</v>
      </c>
      <c r="N47" t="s">
        <v>89</v>
      </c>
      <c r="X47" s="1" t="s">
        <v>79</v>
      </c>
      <c r="AH47">
        <v>3</v>
      </c>
      <c r="AI47">
        <v>3</v>
      </c>
      <c r="AT47" t="s">
        <v>159</v>
      </c>
      <c r="AU47">
        <v>2020</v>
      </c>
      <c r="AV47">
        <v>9</v>
      </c>
      <c r="AW47">
        <v>1</v>
      </c>
      <c r="BB47">
        <v>62</v>
      </c>
      <c r="BC47">
        <v>65</v>
      </c>
      <c r="BE47" t="s">
        <v>395</v>
      </c>
      <c r="BF47" t="str">
        <f>HYPERLINK("http://dx.doi.org/10.4103/sajc.sajc_331_18","http://dx.doi.org/10.4103/sajc.sajc_331_18")</f>
        <v>http://dx.doi.org/10.4103/sajc.sajc_331_18</v>
      </c>
      <c r="BN47">
        <v>31956628</v>
      </c>
      <c r="BR47" t="s">
        <v>83</v>
      </c>
      <c r="BS47" t="s">
        <v>396</v>
      </c>
      <c r="BT47" t="str">
        <f>HYPERLINK("https%3A%2F%2Fwww.webofscience.com%2Fwos%2Fwoscc%2Ffull-record%2FWOS:000506375900022","View Full Record in Web of Science")</f>
        <v>View Full Record in Web of Science</v>
      </c>
    </row>
    <row r="48" spans="1:72" ht="92.25">
      <c r="A48" t="s">
        <v>72</v>
      </c>
      <c r="B48" t="s">
        <v>397</v>
      </c>
      <c r="F48" s="1" t="s">
        <v>398</v>
      </c>
      <c r="I48" s="1" t="s">
        <v>399</v>
      </c>
      <c r="J48" t="s">
        <v>400</v>
      </c>
      <c r="N48" t="s">
        <v>89</v>
      </c>
      <c r="X48" s="1" t="s">
        <v>79</v>
      </c>
      <c r="AH48">
        <v>5</v>
      </c>
      <c r="AI48">
        <v>5</v>
      </c>
      <c r="AT48" t="s">
        <v>142</v>
      </c>
      <c r="AU48">
        <v>2019</v>
      </c>
      <c r="AV48">
        <v>25</v>
      </c>
      <c r="AW48">
        <v>3</v>
      </c>
      <c r="BB48">
        <v>421</v>
      </c>
      <c r="BC48">
        <v>427</v>
      </c>
      <c r="BE48" t="s">
        <v>401</v>
      </c>
      <c r="BF48" t="str">
        <f>HYPERLINK("http://dx.doi.org/10.4103/IJPC.IJPC_9_19","http://dx.doi.org/10.4103/IJPC.IJPC_9_19")</f>
        <v>http://dx.doi.org/10.4103/IJPC.IJPC_9_19</v>
      </c>
      <c r="BN48">
        <v>31413459</v>
      </c>
      <c r="BR48" t="s">
        <v>83</v>
      </c>
      <c r="BS48" t="s">
        <v>402</v>
      </c>
      <c r="BT48" t="str">
        <f>HYPERLINK("https%3A%2F%2Fwww.webofscience.com%2Fwos%2Fwoscc%2Ffull-record%2FWOS:000475767200012","View Full Record in Web of Science")</f>
        <v>View Full Record in Web of Science</v>
      </c>
    </row>
    <row r="49" spans="1:72" ht="39">
      <c r="A49" t="s">
        <v>72</v>
      </c>
      <c r="B49" t="s">
        <v>403</v>
      </c>
      <c r="F49" s="1" t="s">
        <v>404</v>
      </c>
      <c r="I49" s="1" t="s">
        <v>405</v>
      </c>
      <c r="J49" t="s">
        <v>222</v>
      </c>
      <c r="N49" t="s">
        <v>52</v>
      </c>
      <c r="X49" s="1" t="s">
        <v>79</v>
      </c>
      <c r="AH49">
        <v>0</v>
      </c>
      <c r="AI49">
        <v>0</v>
      </c>
      <c r="AT49" t="s">
        <v>279</v>
      </c>
      <c r="AU49">
        <v>2018</v>
      </c>
      <c r="AV49">
        <v>60</v>
      </c>
      <c r="AW49">
        <v>5</v>
      </c>
      <c r="AY49">
        <v>1</v>
      </c>
      <c r="BB49">
        <v>167</v>
      </c>
      <c r="BC49">
        <v>167</v>
      </c>
      <c r="BR49" t="s">
        <v>83</v>
      </c>
      <c r="BS49" t="s">
        <v>406</v>
      </c>
      <c r="BT49" t="str">
        <f>HYPERLINK("https%3A%2F%2Fwww.webofscience.com%2Fwos%2Fwoscc%2Ffull-record%2FWOS:000424505100562","View Full Record in Web of Science")</f>
        <v>View Full Record in Web of Science</v>
      </c>
    </row>
    <row r="50" spans="1:72" ht="52.5">
      <c r="A50" t="s">
        <v>72</v>
      </c>
      <c r="B50" t="s">
        <v>407</v>
      </c>
      <c r="F50" s="1" t="s">
        <v>408</v>
      </c>
      <c r="I50" s="1" t="s">
        <v>409</v>
      </c>
      <c r="J50" t="s">
        <v>410</v>
      </c>
      <c r="N50" t="s">
        <v>89</v>
      </c>
      <c r="X50" s="1" t="s">
        <v>134</v>
      </c>
      <c r="AH50">
        <v>0</v>
      </c>
      <c r="AI50">
        <v>0</v>
      </c>
      <c r="AT50" t="s">
        <v>98</v>
      </c>
      <c r="AU50">
        <v>2021</v>
      </c>
      <c r="AV50">
        <v>19</v>
      </c>
      <c r="AW50">
        <v>4</v>
      </c>
      <c r="BD50">
        <v>74</v>
      </c>
      <c r="BE50" t="s">
        <v>411</v>
      </c>
      <c r="BF50" t="str">
        <f>HYPERLINK("http://dx.doi.org/10.1007/s40944-021-00572-2","http://dx.doi.org/10.1007/s40944-021-00572-2")</f>
        <v>http://dx.doi.org/10.1007/s40944-021-00572-2</v>
      </c>
      <c r="BR50" t="s">
        <v>83</v>
      </c>
      <c r="BS50" t="s">
        <v>412</v>
      </c>
      <c r="BT50" t="str">
        <f>HYPERLINK("https%3A%2F%2Fwww.webofscience.com%2Fwos%2Fwoscc%2Ffull-record%2FWOS:000679786700001","View Full Record in Web of Science")</f>
        <v>View Full Record in Web of Science</v>
      </c>
    </row>
    <row r="51" spans="1:72" ht="66">
      <c r="A51" t="s">
        <v>72</v>
      </c>
      <c r="B51" t="s">
        <v>413</v>
      </c>
      <c r="F51" s="1" t="s">
        <v>414</v>
      </c>
      <c r="I51" s="1" t="s">
        <v>415</v>
      </c>
      <c r="J51" t="s">
        <v>148</v>
      </c>
      <c r="N51" t="s">
        <v>89</v>
      </c>
      <c r="X51" s="1" t="s">
        <v>79</v>
      </c>
      <c r="AH51">
        <v>0</v>
      </c>
      <c r="AI51">
        <v>0</v>
      </c>
      <c r="AT51" t="s">
        <v>149</v>
      </c>
      <c r="AU51">
        <v>2021</v>
      </c>
      <c r="AV51">
        <v>15</v>
      </c>
      <c r="AW51">
        <v>5</v>
      </c>
      <c r="BE51" t="s">
        <v>416</v>
      </c>
      <c r="BF51" t="str">
        <f>HYPERLINK("http://dx.doi.org/10.7860/JCDR/2021/43645.14889","http://dx.doi.org/10.7860/JCDR/2021/43645.14889")</f>
        <v>http://dx.doi.org/10.7860/JCDR/2021/43645.14889</v>
      </c>
      <c r="BR51" t="s">
        <v>83</v>
      </c>
      <c r="BS51" t="s">
        <v>417</v>
      </c>
      <c r="BT51" t="str">
        <f>HYPERLINK("https%3A%2F%2Fwww.webofscience.com%2Fwos%2Fwoscc%2Ffull-record%2FWOS:000653991300002","View Full Record in Web of Science")</f>
        <v>View Full Record in Web of Science</v>
      </c>
    </row>
    <row r="52" spans="1:72" ht="66">
      <c r="A52" t="s">
        <v>72</v>
      </c>
      <c r="B52" t="s">
        <v>418</v>
      </c>
      <c r="F52" s="1" t="s">
        <v>419</v>
      </c>
      <c r="I52" s="1" t="s">
        <v>420</v>
      </c>
      <c r="J52" t="s">
        <v>222</v>
      </c>
      <c r="N52" t="s">
        <v>52</v>
      </c>
      <c r="X52" s="1" t="s">
        <v>79</v>
      </c>
      <c r="AH52">
        <v>0</v>
      </c>
      <c r="AI52">
        <v>0</v>
      </c>
      <c r="AT52" t="s">
        <v>279</v>
      </c>
      <c r="AU52">
        <v>2018</v>
      </c>
      <c r="AV52">
        <v>60</v>
      </c>
      <c r="AW52">
        <v>5</v>
      </c>
      <c r="AY52">
        <v>1</v>
      </c>
      <c r="BB52">
        <v>17</v>
      </c>
      <c r="BC52">
        <v>17</v>
      </c>
      <c r="BR52" t="s">
        <v>83</v>
      </c>
      <c r="BS52" t="s">
        <v>421</v>
      </c>
      <c r="BT52" t="str">
        <f>HYPERLINK("https%3A%2F%2Fwww.webofscience.com%2Fwos%2Fwoscc%2Ffull-record%2FWOS:000424505100024","View Full Record in Web of Science")</f>
        <v>View Full Record in Web of Science</v>
      </c>
    </row>
    <row r="53" spans="1:72" ht="66">
      <c r="A53" t="s">
        <v>72</v>
      </c>
      <c r="B53" t="s">
        <v>422</v>
      </c>
      <c r="F53" s="1" t="s">
        <v>423</v>
      </c>
      <c r="I53" s="1" t="s">
        <v>424</v>
      </c>
      <c r="J53" t="s">
        <v>278</v>
      </c>
      <c r="N53" t="s">
        <v>89</v>
      </c>
      <c r="X53" s="1" t="s">
        <v>79</v>
      </c>
      <c r="AH53">
        <v>8</v>
      </c>
      <c r="AI53">
        <v>8</v>
      </c>
      <c r="AT53" t="s">
        <v>279</v>
      </c>
      <c r="AU53">
        <v>2020</v>
      </c>
      <c r="AV53">
        <v>68</v>
      </c>
      <c r="AY53">
        <v>1</v>
      </c>
      <c r="BB53" t="s">
        <v>425</v>
      </c>
      <c r="BC53" t="s">
        <v>426</v>
      </c>
      <c r="BE53" t="s">
        <v>427</v>
      </c>
      <c r="BF53" t="str">
        <f>HYPERLINK("http://dx.doi.org/10.4103/ijo.IJO_1976_19","http://dx.doi.org/10.4103/ijo.IJO_1976_19")</f>
        <v>http://dx.doi.org/10.4103/ijo.IJO_1976_19</v>
      </c>
      <c r="BN53">
        <v>31937729</v>
      </c>
      <c r="BR53" t="s">
        <v>83</v>
      </c>
      <c r="BS53" t="s">
        <v>428</v>
      </c>
      <c r="BT53" t="str">
        <f>HYPERLINK("https%3A%2F%2Fwww.webofscience.com%2Fwos%2Fwoscc%2Ffull-record%2FWOS:000554560800012","View Full Record in Web of Science")</f>
        <v>View Full Record in Web of Science</v>
      </c>
    </row>
    <row r="54" spans="1:72" ht="39">
      <c r="A54" t="s">
        <v>72</v>
      </c>
      <c r="B54" t="s">
        <v>429</v>
      </c>
      <c r="F54" s="1" t="s">
        <v>430</v>
      </c>
      <c r="I54" s="1" t="s">
        <v>431</v>
      </c>
      <c r="J54" t="s">
        <v>300</v>
      </c>
      <c r="N54" t="s">
        <v>89</v>
      </c>
      <c r="X54" s="1" t="s">
        <v>79</v>
      </c>
      <c r="AH54">
        <v>12</v>
      </c>
      <c r="AI54">
        <v>13</v>
      </c>
      <c r="AT54" t="s">
        <v>353</v>
      </c>
      <c r="AU54">
        <v>2017</v>
      </c>
      <c r="AV54">
        <v>35</v>
      </c>
      <c r="AW54">
        <v>4</v>
      </c>
      <c r="BB54">
        <v>480</v>
      </c>
      <c r="BC54">
        <v>484</v>
      </c>
      <c r="BE54" t="s">
        <v>432</v>
      </c>
      <c r="BF54" t="str">
        <f>HYPERLINK("http://dx.doi.org/10.4103/ijmm.IJMM_17_33","http://dx.doi.org/10.4103/ijmm.IJMM_17_33")</f>
        <v>http://dx.doi.org/10.4103/ijmm.IJMM_17_33</v>
      </c>
      <c r="BN54">
        <v>29405137</v>
      </c>
      <c r="BR54" t="s">
        <v>83</v>
      </c>
      <c r="BS54" t="s">
        <v>433</v>
      </c>
      <c r="BT54" t="str">
        <f>HYPERLINK("https%3A%2F%2Fwww.webofscience.com%2Fwos%2Fwoscc%2Ffull-record%2FWOS:000431397200004","View Full Record in Web of Science")</f>
        <v>View Full Record in Web of Science</v>
      </c>
    </row>
    <row r="55" spans="1:72" ht="39">
      <c r="A55" t="s">
        <v>72</v>
      </c>
      <c r="B55" t="s">
        <v>434</v>
      </c>
      <c r="F55" s="1" t="s">
        <v>435</v>
      </c>
      <c r="I55" s="1" t="s">
        <v>436</v>
      </c>
      <c r="J55" t="s">
        <v>241</v>
      </c>
      <c r="N55" t="s">
        <v>158</v>
      </c>
      <c r="X55" s="1" t="s">
        <v>79</v>
      </c>
      <c r="AH55">
        <v>0</v>
      </c>
      <c r="AI55">
        <v>0</v>
      </c>
      <c r="AT55" t="s">
        <v>294</v>
      </c>
      <c r="AU55">
        <v>2020</v>
      </c>
      <c r="AV55">
        <v>41</v>
      </c>
      <c r="AW55">
        <v>6</v>
      </c>
      <c r="BB55">
        <v>906</v>
      </c>
      <c r="BC55">
        <v>908</v>
      </c>
      <c r="BE55" t="s">
        <v>437</v>
      </c>
      <c r="BF55" t="str">
        <f>HYPERLINK("http://dx.doi.org/10.4103/ijmpo.ijmpo_19_20","http://dx.doi.org/10.4103/ijmpo.ijmpo_19_20")</f>
        <v>http://dx.doi.org/10.4103/ijmpo.ijmpo_19_20</v>
      </c>
      <c r="BR55" t="s">
        <v>83</v>
      </c>
      <c r="BS55" t="s">
        <v>438</v>
      </c>
      <c r="BT55" t="str">
        <f>HYPERLINK("https%3A%2F%2Fwww.webofscience.com%2Fwos%2Fwoscc%2Ffull-record%2FWOS:000610194100022","View Full Record in Web of Science")</f>
        <v>View Full Record in Web of Science</v>
      </c>
    </row>
    <row r="56" spans="1:72" ht="52.5">
      <c r="A56" t="s">
        <v>72</v>
      </c>
      <c r="B56" t="s">
        <v>439</v>
      </c>
      <c r="F56" s="1" t="s">
        <v>440</v>
      </c>
      <c r="I56" s="1" t="s">
        <v>441</v>
      </c>
      <c r="J56" t="s">
        <v>442</v>
      </c>
      <c r="N56" t="s">
        <v>89</v>
      </c>
      <c r="X56" s="1" t="s">
        <v>134</v>
      </c>
      <c r="AH56">
        <v>8</v>
      </c>
      <c r="AI56">
        <v>8</v>
      </c>
      <c r="AT56" t="s">
        <v>135</v>
      </c>
      <c r="AU56">
        <v>2019</v>
      </c>
      <c r="AV56">
        <v>8</v>
      </c>
      <c r="AW56">
        <v>2</v>
      </c>
      <c r="BB56">
        <v>190</v>
      </c>
      <c r="BC56">
        <v>195</v>
      </c>
      <c r="BE56" t="s">
        <v>443</v>
      </c>
      <c r="BF56" t="str">
        <f>HYPERLINK("http://dx.doi.org/10.4103/ijmy.ijmy_48_19","http://dx.doi.org/10.4103/ijmy.ijmy_48_19")</f>
        <v>http://dx.doi.org/10.4103/ijmy.ijmy_48_19</v>
      </c>
      <c r="BN56">
        <v>31210165</v>
      </c>
      <c r="BR56" t="s">
        <v>83</v>
      </c>
      <c r="BS56" t="s">
        <v>444</v>
      </c>
      <c r="BT56" t="str">
        <f>HYPERLINK("https%3A%2F%2Fwww.webofscience.com%2Fwos%2Fwoscc%2Ffull-record%2FWOS:000472225000015","View Full Record in Web of Science")</f>
        <v>View Full Record in Web of Science</v>
      </c>
    </row>
    <row r="57" spans="1:72" ht="92.25">
      <c r="A57" t="s">
        <v>72</v>
      </c>
      <c r="B57" t="s">
        <v>445</v>
      </c>
      <c r="F57" s="1" t="s">
        <v>446</v>
      </c>
      <c r="I57" s="1" t="s">
        <v>447</v>
      </c>
      <c r="J57" t="s">
        <v>321</v>
      </c>
      <c r="N57" t="s">
        <v>89</v>
      </c>
      <c r="X57" s="1" t="s">
        <v>79</v>
      </c>
      <c r="AH57">
        <v>4</v>
      </c>
      <c r="AI57">
        <v>4</v>
      </c>
      <c r="AT57" t="s">
        <v>448</v>
      </c>
      <c r="AU57">
        <v>2019</v>
      </c>
      <c r="AV57">
        <v>32</v>
      </c>
      <c r="AW57">
        <v>1</v>
      </c>
      <c r="BB57">
        <v>3</v>
      </c>
      <c r="BC57">
        <v>10</v>
      </c>
      <c r="BE57" t="s">
        <v>449</v>
      </c>
      <c r="BF57" t="str">
        <f>HYPERLINK("http://dx.doi.org/10.4103/efh.EfH_31_17","http://dx.doi.org/10.4103/efh.EfH_31_17")</f>
        <v>http://dx.doi.org/10.4103/efh.EfH_31_17</v>
      </c>
      <c r="BN57">
        <v>31512586</v>
      </c>
      <c r="BR57" t="s">
        <v>83</v>
      </c>
      <c r="BS57" t="s">
        <v>450</v>
      </c>
      <c r="BT57" t="str">
        <f>HYPERLINK("https%3A%2F%2Fwww.webofscience.com%2Fwos%2Fwoscc%2Ffull-record%2FWOS:000485717400002","View Full Record in Web of Science")</f>
        <v>View Full Record in Web of Science</v>
      </c>
    </row>
    <row r="58" spans="1:72" ht="39">
      <c r="A58" t="s">
        <v>72</v>
      </c>
      <c r="B58" t="s">
        <v>451</v>
      </c>
      <c r="F58" s="1" t="s">
        <v>452</v>
      </c>
      <c r="I58" s="1" t="s">
        <v>453</v>
      </c>
      <c r="J58" t="s">
        <v>454</v>
      </c>
      <c r="N58" t="s">
        <v>89</v>
      </c>
      <c r="X58" s="1" t="s">
        <v>134</v>
      </c>
      <c r="AH58">
        <v>1</v>
      </c>
      <c r="AI58">
        <v>1</v>
      </c>
      <c r="AT58" t="s">
        <v>159</v>
      </c>
      <c r="AU58">
        <v>2022</v>
      </c>
      <c r="AV58">
        <v>18</v>
      </c>
      <c r="AW58">
        <v>1</v>
      </c>
      <c r="BB58">
        <v>263</v>
      </c>
      <c r="BC58">
        <v>265</v>
      </c>
      <c r="BE58" t="s">
        <v>455</v>
      </c>
      <c r="BF58" t="str">
        <f>HYPERLINK("http://dx.doi.org/10.4103/jcrt.JCRT_45_20","http://dx.doi.org/10.4103/jcrt.JCRT_45_20")</f>
        <v>http://dx.doi.org/10.4103/jcrt.JCRT_45_20</v>
      </c>
      <c r="BN58">
        <v>35381796</v>
      </c>
      <c r="BR58" t="s">
        <v>83</v>
      </c>
      <c r="BS58" t="s">
        <v>456</v>
      </c>
      <c r="BT58" t="str">
        <f>HYPERLINK("https%3A%2F%2Fwww.webofscience.com%2Fwos%2Fwoscc%2Ffull-record%2FWOS:000788081000042","View Full Record in Web of Science")</f>
        <v>View Full Record in Web of Science</v>
      </c>
    </row>
    <row r="59" spans="1:72" ht="66">
      <c r="A59" t="s">
        <v>72</v>
      </c>
      <c r="B59" t="s">
        <v>457</v>
      </c>
      <c r="F59" s="1" t="s">
        <v>458</v>
      </c>
      <c r="I59" s="1" t="s">
        <v>459</v>
      </c>
      <c r="J59" t="s">
        <v>460</v>
      </c>
      <c r="N59" t="s">
        <v>89</v>
      </c>
      <c r="X59" s="1" t="s">
        <v>79</v>
      </c>
      <c r="AH59">
        <v>6</v>
      </c>
      <c r="AI59">
        <v>6</v>
      </c>
      <c r="AT59" t="s">
        <v>166</v>
      </c>
      <c r="AU59">
        <v>2019</v>
      </c>
      <c r="AV59">
        <v>8</v>
      </c>
      <c r="AW59">
        <v>3</v>
      </c>
      <c r="BB59">
        <v>1112</v>
      </c>
      <c r="BC59">
        <v>1116</v>
      </c>
      <c r="BE59" t="s">
        <v>461</v>
      </c>
      <c r="BF59" t="str">
        <f>HYPERLINK("http://dx.doi.org/10.4103/jfmpc.jfmpc_308_18","http://dx.doi.org/10.4103/jfmpc.jfmpc_308_18")</f>
        <v>http://dx.doi.org/10.4103/jfmpc.jfmpc_308_18</v>
      </c>
      <c r="BN59">
        <v>31041259</v>
      </c>
      <c r="BR59" t="s">
        <v>83</v>
      </c>
      <c r="BS59" t="s">
        <v>462</v>
      </c>
      <c r="BT59" t="str">
        <f>HYPERLINK("https%3A%2F%2Fwww.webofscience.com%2Fwos%2Fwoscc%2Ffull-record%2FWOS:000648425100061","View Full Record in Web of Science")</f>
        <v>View Full Record in Web of Science</v>
      </c>
    </row>
    <row r="60" spans="1:72" ht="66">
      <c r="A60" t="s">
        <v>72</v>
      </c>
      <c r="B60" t="s">
        <v>463</v>
      </c>
      <c r="F60" s="1" t="s">
        <v>464</v>
      </c>
      <c r="I60" s="1" t="s">
        <v>465</v>
      </c>
      <c r="J60" t="s">
        <v>466</v>
      </c>
      <c r="N60" t="s">
        <v>89</v>
      </c>
      <c r="X60" s="1" t="s">
        <v>114</v>
      </c>
      <c r="AH60">
        <v>5</v>
      </c>
      <c r="AI60">
        <v>6</v>
      </c>
      <c r="AT60" t="s">
        <v>467</v>
      </c>
      <c r="AU60">
        <v>2018</v>
      </c>
      <c r="AV60">
        <v>40</v>
      </c>
      <c r="AW60">
        <v>6</v>
      </c>
      <c r="AZ60" t="s">
        <v>468</v>
      </c>
      <c r="BB60">
        <v>483</v>
      </c>
      <c r="BC60">
        <v>490</v>
      </c>
      <c r="BE60" t="s">
        <v>469</v>
      </c>
      <c r="BF60" t="str">
        <f>HYPERLINK("http://dx.doi.org/10.1080/08923973.2018.1431925","http://dx.doi.org/10.1080/08923973.2018.1431925")</f>
        <v>http://dx.doi.org/10.1080/08923973.2018.1431925</v>
      </c>
      <c r="BN60">
        <v>29411665</v>
      </c>
      <c r="BR60" t="s">
        <v>83</v>
      </c>
      <c r="BS60" t="s">
        <v>470</v>
      </c>
      <c r="BT60" t="str">
        <f>HYPERLINK("https%3A%2F%2Fwww.webofscience.com%2Fwos%2Fwoscc%2Ffull-record%2FWOS:000461482300006","View Full Record in Web of Science")</f>
        <v>View Full Record in Web of Science</v>
      </c>
    </row>
    <row r="61" spans="1:72" ht="26.25">
      <c r="A61" t="s">
        <v>72</v>
      </c>
      <c r="B61" t="s">
        <v>471</v>
      </c>
      <c r="F61" s="1" t="s">
        <v>472</v>
      </c>
      <c r="I61" s="1" t="s">
        <v>473</v>
      </c>
      <c r="J61" t="s">
        <v>442</v>
      </c>
      <c r="N61" t="s">
        <v>235</v>
      </c>
      <c r="X61" s="1" t="s">
        <v>79</v>
      </c>
      <c r="AH61">
        <v>3</v>
      </c>
      <c r="AI61">
        <v>3</v>
      </c>
      <c r="AT61" t="s">
        <v>353</v>
      </c>
      <c r="AU61">
        <v>2017</v>
      </c>
      <c r="AV61">
        <v>6</v>
      </c>
      <c r="AW61">
        <v>4</v>
      </c>
      <c r="BB61">
        <v>323</v>
      </c>
      <c r="BC61">
        <v>325</v>
      </c>
      <c r="BE61" t="s">
        <v>474</v>
      </c>
      <c r="BF61" t="str">
        <f>HYPERLINK("http://dx.doi.org/10.4103/ijmy.ijmy_144_17","http://dx.doi.org/10.4103/ijmy.ijmy_144_17")</f>
        <v>http://dx.doi.org/10.4103/ijmy.ijmy_144_17</v>
      </c>
      <c r="BN61">
        <v>29171442</v>
      </c>
      <c r="BR61" t="s">
        <v>83</v>
      </c>
      <c r="BS61" t="s">
        <v>475</v>
      </c>
      <c r="BT61" t="str">
        <f>HYPERLINK("https%3A%2F%2Fwww.webofscience.com%2Fwos%2Fwoscc%2Ffull-record%2FWOS:000416017400001","View Full Record in Web of Science")</f>
        <v>View Full Record in Web of Science</v>
      </c>
    </row>
    <row r="62" spans="1:72" ht="26.25">
      <c r="A62" t="s">
        <v>72</v>
      </c>
      <c r="B62" t="s">
        <v>476</v>
      </c>
      <c r="F62" s="1" t="s">
        <v>477</v>
      </c>
      <c r="I62" s="1" t="s">
        <v>478</v>
      </c>
      <c r="J62" t="s">
        <v>479</v>
      </c>
      <c r="N62" t="s">
        <v>235</v>
      </c>
      <c r="X62" s="1" t="s">
        <v>79</v>
      </c>
      <c r="AH62">
        <v>0</v>
      </c>
      <c r="AI62">
        <v>0</v>
      </c>
      <c r="AT62" t="s">
        <v>223</v>
      </c>
      <c r="AU62">
        <v>2020</v>
      </c>
      <c r="AV62">
        <v>21</v>
      </c>
      <c r="AW62">
        <v>1</v>
      </c>
      <c r="BB62">
        <v>31</v>
      </c>
      <c r="BC62">
        <v>32</v>
      </c>
      <c r="BE62" t="s">
        <v>480</v>
      </c>
      <c r="BF62" t="str">
        <f>HYPERLINK("http://dx.doi.org/10.1016/S1470-2045(19)30722-3","http://dx.doi.org/10.1016/S1470-2045(19)30722-3")</f>
        <v>http://dx.doi.org/10.1016/S1470-2045(19)30722-3</v>
      </c>
      <c r="BN62">
        <v>32007214</v>
      </c>
      <c r="BR62" t="s">
        <v>83</v>
      </c>
      <c r="BS62" t="s">
        <v>481</v>
      </c>
      <c r="BT62" t="str">
        <f>HYPERLINK("https%3A%2F%2Fwww.webofscience.com%2Fwos%2Fwoscc%2Ffull-record%2FWOS:000505211900051","View Full Record in Web of Science")</f>
        <v>View Full Record in Web of Science</v>
      </c>
    </row>
    <row r="63" spans="1:72" ht="66">
      <c r="A63" t="s">
        <v>72</v>
      </c>
      <c r="B63" t="s">
        <v>391</v>
      </c>
      <c r="F63" s="1" t="s">
        <v>392</v>
      </c>
      <c r="I63" s="1" t="s">
        <v>482</v>
      </c>
      <c r="J63" t="s">
        <v>287</v>
      </c>
      <c r="N63" t="s">
        <v>235</v>
      </c>
      <c r="X63" s="1" t="s">
        <v>79</v>
      </c>
      <c r="AH63">
        <v>1</v>
      </c>
      <c r="AI63">
        <v>1</v>
      </c>
      <c r="AT63" t="s">
        <v>353</v>
      </c>
      <c r="AU63">
        <v>2018</v>
      </c>
      <c r="AV63">
        <v>55</v>
      </c>
      <c r="AW63">
        <v>4</v>
      </c>
      <c r="BB63">
        <v>419</v>
      </c>
      <c r="BC63">
        <v>420</v>
      </c>
      <c r="BE63" t="s">
        <v>483</v>
      </c>
      <c r="BF63" t="str">
        <f>HYPERLINK("http://dx.doi.org/10.4103/ijc.IJC_628_18","http://dx.doi.org/10.4103/ijc.IJC_628_18")</f>
        <v>http://dx.doi.org/10.4103/ijc.IJC_628_18</v>
      </c>
      <c r="BN63">
        <v>30829284</v>
      </c>
      <c r="BR63" t="s">
        <v>83</v>
      </c>
      <c r="BS63" t="s">
        <v>484</v>
      </c>
      <c r="BT63" t="str">
        <f>HYPERLINK("https%3A%2F%2Fwww.webofscience.com%2Fwos%2Fwoscc%2Ffull-record%2FWOS:000460297000022","View Full Record in Web of Science")</f>
        <v>View Full Record in Web of Science</v>
      </c>
    </row>
    <row r="64" spans="1:72" ht="52.5">
      <c r="A64" t="s">
        <v>72</v>
      </c>
      <c r="B64" t="s">
        <v>485</v>
      </c>
      <c r="F64" s="1" t="s">
        <v>486</v>
      </c>
      <c r="I64" s="1" t="s">
        <v>487</v>
      </c>
      <c r="J64" t="s">
        <v>216</v>
      </c>
      <c r="N64" t="s">
        <v>89</v>
      </c>
      <c r="X64" s="1" t="s">
        <v>79</v>
      </c>
      <c r="AH64">
        <v>1</v>
      </c>
      <c r="AI64">
        <v>1</v>
      </c>
      <c r="AT64" t="s">
        <v>142</v>
      </c>
      <c r="AU64">
        <v>2017</v>
      </c>
      <c r="AV64">
        <v>23</v>
      </c>
      <c r="AW64">
        <v>3</v>
      </c>
      <c r="BB64">
        <v>146</v>
      </c>
      <c r="BC64">
        <v>150</v>
      </c>
      <c r="BE64" t="s">
        <v>488</v>
      </c>
      <c r="BF64" t="str">
        <f>HYPERLINK("http://dx.doi.org/10.4103/indianjotol.INDIANJOTOL_46_17","http://dx.doi.org/10.4103/indianjotol.INDIANJOTOL_46_17")</f>
        <v>http://dx.doi.org/10.4103/indianjotol.INDIANJOTOL_46_17</v>
      </c>
      <c r="BR64" t="s">
        <v>83</v>
      </c>
      <c r="BS64" t="s">
        <v>489</v>
      </c>
      <c r="BT64" t="str">
        <f>HYPERLINK("https%3A%2F%2Fwww.webofscience.com%2Fwos%2Fwoscc%2Ffull-record%2FWOS:000409121000003","View Full Record in Web of Science")</f>
        <v>View Full Record in Web of Science</v>
      </c>
    </row>
    <row r="65" spans="1:72" ht="26.25">
      <c r="A65" t="s">
        <v>72</v>
      </c>
      <c r="B65" t="s">
        <v>490</v>
      </c>
      <c r="F65" s="1" t="s">
        <v>491</v>
      </c>
      <c r="I65" s="1" t="s">
        <v>492</v>
      </c>
      <c r="J65" t="s">
        <v>229</v>
      </c>
      <c r="N65" t="s">
        <v>235</v>
      </c>
      <c r="X65" s="1" t="s">
        <v>79</v>
      </c>
      <c r="AH65">
        <v>2</v>
      </c>
      <c r="AI65">
        <v>2</v>
      </c>
      <c r="AT65" t="s">
        <v>353</v>
      </c>
      <c r="AU65">
        <v>2020</v>
      </c>
      <c r="AV65">
        <v>45</v>
      </c>
      <c r="AW65">
        <v>4</v>
      </c>
      <c r="BB65">
        <v>391</v>
      </c>
      <c r="BC65">
        <v>395</v>
      </c>
      <c r="BE65" t="s">
        <v>493</v>
      </c>
      <c r="BF65" t="str">
        <f>HYPERLINK("http://dx.doi.org/10.4103/ijcm.IJCM_849_20","http://dx.doi.org/10.4103/ijcm.IJCM_849_20")</f>
        <v>http://dx.doi.org/10.4103/ijcm.IJCM_849_20</v>
      </c>
      <c r="BN65">
        <v>33623187</v>
      </c>
      <c r="BR65" t="s">
        <v>83</v>
      </c>
      <c r="BS65" t="s">
        <v>494</v>
      </c>
      <c r="BT65" t="str">
        <f>HYPERLINK("https%3A%2F%2Fwww.webofscience.com%2Fwos%2Fwoscc%2Ffull-record%2FWOS:000616697800001","View Full Record in Web of Science")</f>
        <v>View Full Record in Web of Science</v>
      </c>
    </row>
    <row r="66" spans="1:72" ht="39">
      <c r="A66" t="s">
        <v>72</v>
      </c>
      <c r="B66" t="s">
        <v>495</v>
      </c>
      <c r="F66" s="1" t="s">
        <v>496</v>
      </c>
      <c r="I66" s="1" t="s">
        <v>497</v>
      </c>
      <c r="J66" t="s">
        <v>410</v>
      </c>
      <c r="N66" t="s">
        <v>89</v>
      </c>
      <c r="X66" s="1" t="s">
        <v>79</v>
      </c>
      <c r="AH66">
        <v>0</v>
      </c>
      <c r="AI66">
        <v>0</v>
      </c>
      <c r="AT66" t="s">
        <v>498</v>
      </c>
      <c r="AU66">
        <v>2020</v>
      </c>
      <c r="AV66">
        <v>18</v>
      </c>
      <c r="AW66">
        <v>1</v>
      </c>
      <c r="BD66">
        <v>31</v>
      </c>
      <c r="BE66" t="s">
        <v>499</v>
      </c>
      <c r="BF66" t="str">
        <f>HYPERLINK("http://dx.doi.org/10.1007/s40944-020-0374-2","http://dx.doi.org/10.1007/s40944-020-0374-2")</f>
        <v>http://dx.doi.org/10.1007/s40944-020-0374-2</v>
      </c>
      <c r="BR66" t="s">
        <v>83</v>
      </c>
      <c r="BS66" t="s">
        <v>500</v>
      </c>
      <c r="BT66" t="str">
        <f>HYPERLINK("https%3A%2F%2Fwww.webofscience.com%2Fwos%2Fwoscc%2Ffull-record%2FWOS:000512975600001","View Full Record in Web of Science")</f>
        <v>View Full Record in Web of Science</v>
      </c>
    </row>
    <row r="67" spans="1:72" ht="92.25">
      <c r="A67" t="s">
        <v>72</v>
      </c>
      <c r="B67" t="s">
        <v>501</v>
      </c>
      <c r="F67" s="1" t="s">
        <v>502</v>
      </c>
      <c r="I67" s="1" t="s">
        <v>503</v>
      </c>
      <c r="J67" t="s">
        <v>133</v>
      </c>
      <c r="N67" t="s">
        <v>89</v>
      </c>
      <c r="X67" s="1" t="s">
        <v>79</v>
      </c>
      <c r="AH67">
        <v>0</v>
      </c>
      <c r="AI67">
        <v>0</v>
      </c>
      <c r="AT67" t="s">
        <v>504</v>
      </c>
      <c r="AU67">
        <v>2019</v>
      </c>
      <c r="AV67">
        <v>3</v>
      </c>
      <c r="AW67">
        <v>1</v>
      </c>
      <c r="BB67">
        <v>43</v>
      </c>
      <c r="BC67">
        <v>49</v>
      </c>
      <c r="BE67" t="s">
        <v>505</v>
      </c>
      <c r="BF67" t="str">
        <f>HYPERLINK("http://dx.doi.org/10.4103/aip.aip_2_19","http://dx.doi.org/10.4103/aip.aip_2_19")</f>
        <v>http://dx.doi.org/10.4103/aip.aip_2_19</v>
      </c>
      <c r="BR67" t="s">
        <v>83</v>
      </c>
      <c r="BS67" t="s">
        <v>506</v>
      </c>
      <c r="BT67" t="str">
        <f>HYPERLINK("https%3A%2F%2Fwww.webofscience.com%2Fwos%2Fwoscc%2Ffull-record%2FWOS:000636713000010","View Full Record in Web of Science")</f>
        <v>View Full Record in Web of Science</v>
      </c>
    </row>
    <row r="68" spans="1:72" ht="39">
      <c r="A68" t="s">
        <v>72</v>
      </c>
      <c r="B68" t="s">
        <v>507</v>
      </c>
      <c r="F68" s="1" t="s">
        <v>508</v>
      </c>
      <c r="I68" s="1" t="s">
        <v>509</v>
      </c>
      <c r="J68" t="s">
        <v>510</v>
      </c>
      <c r="N68" t="s">
        <v>235</v>
      </c>
      <c r="X68" s="1" t="s">
        <v>134</v>
      </c>
      <c r="AH68">
        <v>1</v>
      </c>
      <c r="AI68">
        <v>1</v>
      </c>
      <c r="AT68" t="s">
        <v>511</v>
      </c>
      <c r="AU68">
        <v>2018</v>
      </c>
      <c r="AV68">
        <v>7</v>
      </c>
      <c r="BD68" t="s">
        <v>512</v>
      </c>
      <c r="BE68" t="s">
        <v>513</v>
      </c>
      <c r="BF68" t="str">
        <f>HYPERLINK("http://dx.doi.org/10.7554/eLife.35906","http://dx.doi.org/10.7554/eLife.35906")</f>
        <v>http://dx.doi.org/10.7554/eLife.35906</v>
      </c>
      <c r="BN68">
        <v>29560861</v>
      </c>
      <c r="BR68" t="s">
        <v>83</v>
      </c>
      <c r="BS68" t="s">
        <v>514</v>
      </c>
      <c r="BT68" t="str">
        <f>HYPERLINK("https%3A%2F%2Fwww.webofscience.com%2Fwos%2Fwoscc%2Ffull-record%2FWOS:000428171700001","View Full Record in Web of Science")</f>
        <v>View Full Record in Web of Science</v>
      </c>
    </row>
    <row r="69" spans="1:72" ht="66">
      <c r="A69" t="s">
        <v>72</v>
      </c>
      <c r="B69" t="s">
        <v>515</v>
      </c>
      <c r="F69" s="1" t="s">
        <v>516</v>
      </c>
      <c r="I69" s="1" t="s">
        <v>517</v>
      </c>
      <c r="J69" t="s">
        <v>518</v>
      </c>
      <c r="N69" t="s">
        <v>89</v>
      </c>
      <c r="X69" s="1" t="s">
        <v>79</v>
      </c>
      <c r="AH69">
        <v>0</v>
      </c>
      <c r="AI69">
        <v>0</v>
      </c>
      <c r="AT69" t="s">
        <v>519</v>
      </c>
      <c r="AU69">
        <v>2017</v>
      </c>
      <c r="AV69">
        <v>7</v>
      </c>
      <c r="AW69">
        <v>4</v>
      </c>
      <c r="BB69">
        <v>242</v>
      </c>
      <c r="BC69">
        <v>245</v>
      </c>
      <c r="BR69" t="s">
        <v>83</v>
      </c>
      <c r="BS69" t="s">
        <v>520</v>
      </c>
      <c r="BT69" t="str">
        <f>HYPERLINK("https%3A%2F%2Fwww.webofscience.com%2Fwos%2Fwoscc%2Ffull-record%2FWOS:000416740600008","View Full Record in Web of Science")</f>
        <v>View Full Record in Web of Science</v>
      </c>
    </row>
    <row r="70" spans="1:72" ht="52.5">
      <c r="A70" t="s">
        <v>72</v>
      </c>
      <c r="B70" t="s">
        <v>521</v>
      </c>
      <c r="F70" s="1" t="s">
        <v>522</v>
      </c>
      <c r="I70" s="1" t="s">
        <v>523</v>
      </c>
      <c r="J70" t="s">
        <v>148</v>
      </c>
      <c r="N70" t="s">
        <v>89</v>
      </c>
      <c r="X70" s="1" t="s">
        <v>134</v>
      </c>
      <c r="AH70">
        <v>5</v>
      </c>
      <c r="AI70">
        <v>5</v>
      </c>
      <c r="AT70" t="s">
        <v>119</v>
      </c>
      <c r="AU70">
        <v>2017</v>
      </c>
      <c r="AV70">
        <v>11</v>
      </c>
      <c r="AW70">
        <v>6</v>
      </c>
      <c r="BB70" t="s">
        <v>524</v>
      </c>
      <c r="BC70" t="s">
        <v>525</v>
      </c>
      <c r="BE70" t="s">
        <v>526</v>
      </c>
      <c r="BF70" t="str">
        <f>HYPERLINK("http://dx.doi.org/10.7860/JCDR/2017/25275.10010","http://dx.doi.org/10.7860/JCDR/2017/25275.10010")</f>
        <v>http://dx.doi.org/10.7860/JCDR/2017/25275.10010</v>
      </c>
      <c r="BN70">
        <v>28764140</v>
      </c>
      <c r="BR70" t="s">
        <v>83</v>
      </c>
      <c r="BS70" t="s">
        <v>527</v>
      </c>
      <c r="BT70" t="str">
        <f>HYPERLINK("https%3A%2F%2Fwww.webofscience.com%2Fwos%2Fwoscc%2Ffull-record%2FWOS:000405448500058","View Full Record in Web of Science")</f>
        <v>View Full Record in Web of Science</v>
      </c>
    </row>
    <row r="71" spans="1:72" ht="66">
      <c r="A71" t="s">
        <v>72</v>
      </c>
      <c r="B71" t="s">
        <v>528</v>
      </c>
      <c r="F71" s="1" t="s">
        <v>529</v>
      </c>
      <c r="I71" s="1" t="s">
        <v>530</v>
      </c>
      <c r="J71" t="s">
        <v>531</v>
      </c>
      <c r="N71" t="s">
        <v>532</v>
      </c>
      <c r="X71" s="1" t="s">
        <v>79</v>
      </c>
      <c r="AH71">
        <v>0</v>
      </c>
      <c r="AI71">
        <v>0</v>
      </c>
      <c r="BE71" t="s">
        <v>533</v>
      </c>
      <c r="BF71" t="str">
        <f>HYPERLINK("http://dx.doi.org/10.1007/s12070-022-03414-5","http://dx.doi.org/10.1007/s12070-022-03414-5")</f>
        <v>http://dx.doi.org/10.1007/s12070-022-03414-5</v>
      </c>
      <c r="BH71" t="s">
        <v>534</v>
      </c>
      <c r="BR71" t="s">
        <v>83</v>
      </c>
      <c r="BS71" t="s">
        <v>535</v>
      </c>
      <c r="BT71" t="str">
        <f>HYPERLINK("https%3A%2F%2Fwww.webofscience.com%2Fwos%2Fwoscc%2Ffull-record%2FWOS:000905940000021","View Full Record in Web of Science")</f>
        <v>View Full Record in Web of Science</v>
      </c>
    </row>
    <row r="72" spans="1:72" ht="39">
      <c r="A72" t="s">
        <v>72</v>
      </c>
      <c r="B72" t="s">
        <v>536</v>
      </c>
      <c r="F72" s="1" t="s">
        <v>537</v>
      </c>
      <c r="I72" s="1" t="s">
        <v>538</v>
      </c>
      <c r="J72" t="s">
        <v>539</v>
      </c>
      <c r="N72" t="s">
        <v>89</v>
      </c>
      <c r="X72" s="1" t="s">
        <v>79</v>
      </c>
      <c r="AH72">
        <v>0</v>
      </c>
      <c r="AI72">
        <v>0</v>
      </c>
      <c r="AU72">
        <v>2021</v>
      </c>
      <c r="AV72">
        <v>33</v>
      </c>
      <c r="AW72" t="s">
        <v>540</v>
      </c>
      <c r="BB72">
        <v>111</v>
      </c>
      <c r="BC72">
        <v>114</v>
      </c>
      <c r="BE72" t="s">
        <v>541</v>
      </c>
      <c r="BF72" t="str">
        <f>HYPERLINK("http://dx.doi.org/10.9734/JPRI/2021/v33i39B32187","http://dx.doi.org/10.9734/JPRI/2021/v33i39B32187")</f>
        <v>http://dx.doi.org/10.9734/JPRI/2021/v33i39B32187</v>
      </c>
      <c r="BR72" t="s">
        <v>83</v>
      </c>
      <c r="BS72" t="s">
        <v>542</v>
      </c>
      <c r="BT72" t="str">
        <f>HYPERLINK("https%3A%2F%2Fwww.webofscience.com%2Fwos%2Fwoscc%2Ffull-record%2FWOS:000680962100015","View Full Record in Web of Science")</f>
        <v>View Full Record in Web of Science</v>
      </c>
    </row>
    <row r="73" spans="1:72" ht="78.75">
      <c r="A73" t="s">
        <v>72</v>
      </c>
      <c r="B73" t="s">
        <v>543</v>
      </c>
      <c r="F73" s="1" t="s">
        <v>544</v>
      </c>
      <c r="I73" s="1" t="s">
        <v>545</v>
      </c>
      <c r="J73" t="s">
        <v>546</v>
      </c>
      <c r="N73" t="s">
        <v>89</v>
      </c>
      <c r="X73" s="1" t="s">
        <v>134</v>
      </c>
      <c r="AH73">
        <v>3</v>
      </c>
      <c r="AI73">
        <v>5</v>
      </c>
      <c r="AT73" t="s">
        <v>98</v>
      </c>
      <c r="AU73">
        <v>2020</v>
      </c>
      <c r="AV73">
        <v>30</v>
      </c>
      <c r="AW73">
        <v>8</v>
      </c>
      <c r="BB73">
        <v>1487</v>
      </c>
      <c r="BC73">
        <v>1498</v>
      </c>
      <c r="BE73" t="s">
        <v>547</v>
      </c>
      <c r="BF73" t="str">
        <f>HYPERLINK("http://dx.doi.org/10.1007/s00590-020-02726-y","http://dx.doi.org/10.1007/s00590-020-02726-y")</f>
        <v>http://dx.doi.org/10.1007/s00590-020-02726-y</v>
      </c>
      <c r="BN73">
        <v>32621141</v>
      </c>
      <c r="BR73" t="s">
        <v>83</v>
      </c>
      <c r="BS73" t="s">
        <v>548</v>
      </c>
      <c r="BT73" t="str">
        <f>HYPERLINK("https%3A%2F%2Fwww.webofscience.com%2Fwos%2Fwoscc%2Ffull-record%2FWOS:000728594400024","View Full Record in Web of Science")</f>
        <v>View Full Record in Web of Science</v>
      </c>
    </row>
    <row r="74" spans="1:72" ht="52.5">
      <c r="A74" t="s">
        <v>72</v>
      </c>
      <c r="B74" t="s">
        <v>549</v>
      </c>
      <c r="F74" s="1" t="s">
        <v>550</v>
      </c>
      <c r="I74" s="1" t="s">
        <v>551</v>
      </c>
      <c r="J74" t="s">
        <v>552</v>
      </c>
      <c r="N74" t="s">
        <v>89</v>
      </c>
      <c r="X74" s="1" t="s">
        <v>79</v>
      </c>
      <c r="AH74">
        <v>1</v>
      </c>
      <c r="AI74">
        <v>1</v>
      </c>
      <c r="AT74" t="s">
        <v>90</v>
      </c>
      <c r="AU74">
        <v>2019</v>
      </c>
      <c r="AV74">
        <v>9</v>
      </c>
      <c r="AW74">
        <v>2</v>
      </c>
      <c r="BE74" t="s">
        <v>553</v>
      </c>
      <c r="BF74" t="str">
        <f>HYPERLINK("http://dx.doi.org/10.4103/joacc.JOACC_17_19","http://dx.doi.org/10.4103/joacc.JOACC_17_19")</f>
        <v>http://dx.doi.org/10.4103/joacc.JOACC_17_19</v>
      </c>
      <c r="BR74" t="s">
        <v>83</v>
      </c>
      <c r="BS74" t="s">
        <v>554</v>
      </c>
      <c r="BT74" t="str">
        <f>HYPERLINK("https%3A%2F%2Fwww.webofscience.com%2Fwos%2Fwoscc%2Ffull-record%2FWOS:000657095500011","View Full Record in Web of Science")</f>
        <v>View Full Record in Web of Science</v>
      </c>
    </row>
    <row r="75" spans="1:72" ht="52.5">
      <c r="A75" t="s">
        <v>72</v>
      </c>
      <c r="B75" t="s">
        <v>555</v>
      </c>
      <c r="F75" s="1" t="s">
        <v>556</v>
      </c>
      <c r="I75" s="1" t="s">
        <v>557</v>
      </c>
      <c r="J75" t="s">
        <v>518</v>
      </c>
      <c r="N75" t="s">
        <v>89</v>
      </c>
      <c r="X75" s="1" t="s">
        <v>79</v>
      </c>
      <c r="AH75">
        <v>1</v>
      </c>
      <c r="AI75">
        <v>1</v>
      </c>
      <c r="AT75" t="s">
        <v>294</v>
      </c>
      <c r="AU75">
        <v>2018</v>
      </c>
      <c r="AV75">
        <v>8</v>
      </c>
      <c r="AW75">
        <v>6</v>
      </c>
      <c r="BB75">
        <v>354</v>
      </c>
      <c r="BC75">
        <v>359</v>
      </c>
      <c r="BR75" t="s">
        <v>83</v>
      </c>
      <c r="BS75" t="s">
        <v>558</v>
      </c>
      <c r="BT75" t="str">
        <f>HYPERLINK("https%3A%2F%2Fwww.webofscience.com%2Fwos%2Fwoscc%2Ffull-record%2FWOS:000472594700003","View Full Record in Web of Science")</f>
        <v>View Full Record in Web of Science</v>
      </c>
    </row>
    <row r="76" spans="1:72" ht="66">
      <c r="A76" t="s">
        <v>72</v>
      </c>
      <c r="B76" t="s">
        <v>559</v>
      </c>
      <c r="F76" s="1" t="s">
        <v>560</v>
      </c>
      <c r="I76" s="1" t="s">
        <v>561</v>
      </c>
      <c r="J76" t="s">
        <v>410</v>
      </c>
      <c r="N76" t="s">
        <v>89</v>
      </c>
      <c r="X76" s="1" t="s">
        <v>79</v>
      </c>
      <c r="AH76">
        <v>0</v>
      </c>
      <c r="AI76">
        <v>0</v>
      </c>
      <c r="AT76" t="s">
        <v>98</v>
      </c>
      <c r="AU76">
        <v>2021</v>
      </c>
      <c r="AV76">
        <v>19</v>
      </c>
      <c r="AW76">
        <v>4</v>
      </c>
      <c r="BD76">
        <v>57</v>
      </c>
      <c r="BE76" t="s">
        <v>562</v>
      </c>
      <c r="BF76" t="str">
        <f>HYPERLINK("http://dx.doi.org/10.1007/s40944-021-00557-1","http://dx.doi.org/10.1007/s40944-021-00557-1")</f>
        <v>http://dx.doi.org/10.1007/s40944-021-00557-1</v>
      </c>
      <c r="BR76" t="s">
        <v>83</v>
      </c>
      <c r="BS76" t="s">
        <v>563</v>
      </c>
      <c r="BT76" t="str">
        <f>HYPERLINK("https%3A%2F%2Fwww.webofscience.com%2Fwos%2Fwoscc%2Ffull-record%2FWOS:000669209100001","View Full Record in Web of Science")</f>
        <v>View Full Record in Web of Science</v>
      </c>
    </row>
    <row r="77" spans="1:72" ht="66">
      <c r="A77" t="s">
        <v>72</v>
      </c>
      <c r="B77" t="s">
        <v>564</v>
      </c>
      <c r="F77" s="1" t="s">
        <v>565</v>
      </c>
      <c r="I77" s="1" t="s">
        <v>566</v>
      </c>
      <c r="J77" t="s">
        <v>531</v>
      </c>
      <c r="N77" t="s">
        <v>89</v>
      </c>
      <c r="X77" s="1" t="s">
        <v>79</v>
      </c>
      <c r="AH77">
        <v>0</v>
      </c>
      <c r="AI77">
        <v>1</v>
      </c>
      <c r="AT77" t="s">
        <v>80</v>
      </c>
      <c r="AU77">
        <v>2019</v>
      </c>
      <c r="AV77">
        <v>71</v>
      </c>
      <c r="AY77">
        <v>3</v>
      </c>
      <c r="BB77">
        <v>2182</v>
      </c>
      <c r="BC77">
        <v>2185</v>
      </c>
      <c r="BE77" t="s">
        <v>567</v>
      </c>
      <c r="BF77" t="str">
        <f>HYPERLINK("http://dx.doi.org/10.1007/s12070-019-01613-1","http://dx.doi.org/10.1007/s12070-019-01613-1")</f>
        <v>http://dx.doi.org/10.1007/s12070-019-01613-1</v>
      </c>
      <c r="BN77">
        <v>31763317</v>
      </c>
      <c r="BR77" t="s">
        <v>83</v>
      </c>
      <c r="BS77" t="s">
        <v>568</v>
      </c>
      <c r="BT77" t="str">
        <f>HYPERLINK("https%3A%2F%2Fwww.webofscience.com%2Fwos%2Fwoscc%2Ffull-record%2FWOS:000515733400099","View Full Record in Web of Science")</f>
        <v>View Full Record in Web of Science</v>
      </c>
    </row>
    <row r="78" spans="1:72" ht="78.75">
      <c r="A78" t="s">
        <v>72</v>
      </c>
      <c r="B78" t="s">
        <v>569</v>
      </c>
      <c r="F78" s="1" t="s">
        <v>570</v>
      </c>
      <c r="I78" s="1" t="s">
        <v>571</v>
      </c>
      <c r="J78" t="s">
        <v>572</v>
      </c>
      <c r="N78" t="s">
        <v>89</v>
      </c>
      <c r="X78" s="1" t="s">
        <v>79</v>
      </c>
      <c r="AH78">
        <v>1</v>
      </c>
      <c r="AI78">
        <v>1</v>
      </c>
      <c r="AT78" t="s">
        <v>209</v>
      </c>
      <c r="AU78">
        <v>2019</v>
      </c>
      <c r="AV78">
        <v>65</v>
      </c>
      <c r="AW78">
        <v>4</v>
      </c>
      <c r="BB78">
        <v>212</v>
      </c>
      <c r="BC78">
        <v>218</v>
      </c>
      <c r="BE78" t="s">
        <v>573</v>
      </c>
      <c r="BF78" t="str">
        <f>HYPERLINK("http://dx.doi.org/10.4103/jpgm.JPGM_479_18","http://dx.doi.org/10.4103/jpgm.JPGM_479_18")</f>
        <v>http://dx.doi.org/10.4103/jpgm.JPGM_479_18</v>
      </c>
      <c r="BN78">
        <v>31204726</v>
      </c>
      <c r="BR78" t="s">
        <v>83</v>
      </c>
      <c r="BS78" t="s">
        <v>574</v>
      </c>
      <c r="BT78" t="str">
        <f>HYPERLINK("https%3A%2F%2Fwww.webofscience.com%2Fwos%2Fwoscc%2Ffull-record%2FWOS:000505192800006","View Full Record in Web of Science")</f>
        <v>View Full Record in Web of Science</v>
      </c>
    </row>
    <row r="79" spans="1:72" ht="52.5">
      <c r="A79" t="s">
        <v>72</v>
      </c>
      <c r="B79" t="s">
        <v>575</v>
      </c>
      <c r="F79" s="1" t="s">
        <v>576</v>
      </c>
      <c r="I79" s="1" t="s">
        <v>577</v>
      </c>
      <c r="J79" t="s">
        <v>442</v>
      </c>
      <c r="N79" t="s">
        <v>89</v>
      </c>
      <c r="X79" s="1" t="s">
        <v>134</v>
      </c>
      <c r="AH79">
        <v>5</v>
      </c>
      <c r="AI79">
        <v>5</v>
      </c>
      <c r="AT79" t="s">
        <v>142</v>
      </c>
      <c r="AU79">
        <v>2019</v>
      </c>
      <c r="AV79">
        <v>8</v>
      </c>
      <c r="AW79">
        <v>3</v>
      </c>
      <c r="BB79">
        <v>252</v>
      </c>
      <c r="BC79">
        <v>261</v>
      </c>
      <c r="BD79" t="s">
        <v>578</v>
      </c>
      <c r="BE79" t="s">
        <v>579</v>
      </c>
      <c r="BF79" t="str">
        <f>HYPERLINK("http://dx.doi.org/10.4103/ijmy.ijmy_109_19","http://dx.doi.org/10.4103/ijmy.ijmy_109_19")</f>
        <v>http://dx.doi.org/10.4103/ijmy.ijmy_109_19</v>
      </c>
      <c r="BN79">
        <v>31512601</v>
      </c>
      <c r="BR79" t="s">
        <v>83</v>
      </c>
      <c r="BS79" t="s">
        <v>580</v>
      </c>
      <c r="BT79" t="str">
        <f>HYPERLINK("https%3A%2F%2Fwww.webofscience.com%2Fwos%2Fwoscc%2Ffull-record%2FWOS:000487704300007","View Full Record in Web of Science")</f>
        <v>View Full Record in Web of Science</v>
      </c>
    </row>
    <row r="80" spans="1:72" ht="78.75">
      <c r="A80" t="s">
        <v>72</v>
      </c>
      <c r="B80" t="s">
        <v>581</v>
      </c>
      <c r="F80" s="1" t="s">
        <v>582</v>
      </c>
      <c r="I80" s="1" t="s">
        <v>583</v>
      </c>
      <c r="J80" t="s">
        <v>584</v>
      </c>
      <c r="N80" t="s">
        <v>89</v>
      </c>
      <c r="X80" s="1" t="s">
        <v>134</v>
      </c>
      <c r="AH80">
        <v>10</v>
      </c>
      <c r="AI80">
        <v>10</v>
      </c>
      <c r="AT80" t="s">
        <v>585</v>
      </c>
      <c r="AU80">
        <v>2019</v>
      </c>
      <c r="AV80">
        <v>71</v>
      </c>
      <c r="AW80">
        <v>1</v>
      </c>
      <c r="BB80">
        <v>39</v>
      </c>
      <c r="BC80">
        <v>44</v>
      </c>
      <c r="BE80" t="s">
        <v>586</v>
      </c>
      <c r="BF80" t="str">
        <f>HYPERLINK("http://dx.doi.org/10.1016/j.ihj.2019.01.002","http://dx.doi.org/10.1016/j.ihj.2019.01.002")</f>
        <v>http://dx.doi.org/10.1016/j.ihj.2019.01.002</v>
      </c>
      <c r="BN80">
        <v>31000181</v>
      </c>
      <c r="BR80" t="s">
        <v>83</v>
      </c>
      <c r="BS80" t="s">
        <v>587</v>
      </c>
      <c r="BT80" t="str">
        <f>HYPERLINK("https%3A%2F%2Fwww.webofscience.com%2Fwos%2Fwoscc%2Ffull-record%2FWOS:000487590500007","View Full Record in Web of Science")</f>
        <v>View Full Record in Web of Science</v>
      </c>
    </row>
    <row r="81" spans="1:72" ht="26.25">
      <c r="A81" t="s">
        <v>72</v>
      </c>
      <c r="B81" t="s">
        <v>588</v>
      </c>
      <c r="F81" s="1" t="s">
        <v>589</v>
      </c>
      <c r="I81" s="1" t="s">
        <v>590</v>
      </c>
      <c r="J81" t="s">
        <v>222</v>
      </c>
      <c r="N81" t="s">
        <v>52</v>
      </c>
      <c r="X81" s="1" t="s">
        <v>79</v>
      </c>
      <c r="AH81">
        <v>0</v>
      </c>
      <c r="AI81">
        <v>0</v>
      </c>
      <c r="AT81" t="s">
        <v>223</v>
      </c>
      <c r="AU81">
        <v>2019</v>
      </c>
      <c r="AV81">
        <v>61</v>
      </c>
      <c r="AW81">
        <v>9</v>
      </c>
      <c r="AY81">
        <v>3</v>
      </c>
      <c r="BA81">
        <v>83</v>
      </c>
      <c r="BB81" t="s">
        <v>591</v>
      </c>
      <c r="BC81" t="s">
        <v>591</v>
      </c>
      <c r="BR81" t="s">
        <v>83</v>
      </c>
      <c r="BS81" t="s">
        <v>592</v>
      </c>
      <c r="BT81" t="str">
        <f>HYPERLINK("https%3A%2F%2Fwww.webofscience.com%2Fwos%2Fwoscc%2Ffull-record%2FWOS:000456064200588","View Full Record in Web of Science")</f>
        <v>View Full Record in Web of Science</v>
      </c>
    </row>
    <row r="82" spans="1:72" ht="66">
      <c r="A82" t="s">
        <v>72</v>
      </c>
      <c r="B82" t="s">
        <v>593</v>
      </c>
      <c r="F82" s="1" t="s">
        <v>594</v>
      </c>
      <c r="I82" s="1" t="s">
        <v>595</v>
      </c>
      <c r="J82" t="s">
        <v>314</v>
      </c>
      <c r="N82" t="s">
        <v>89</v>
      </c>
      <c r="X82" s="1" t="s">
        <v>79</v>
      </c>
      <c r="AH82">
        <v>10</v>
      </c>
      <c r="AI82">
        <v>10</v>
      </c>
      <c r="AT82" t="s">
        <v>80</v>
      </c>
      <c r="AU82">
        <v>2017</v>
      </c>
      <c r="AV82">
        <v>146</v>
      </c>
      <c r="BB82">
        <v>654</v>
      </c>
      <c r="BC82">
        <v>661</v>
      </c>
      <c r="BE82" t="s">
        <v>596</v>
      </c>
      <c r="BF82" t="str">
        <f>HYPERLINK("http://dx.doi.org/10.4103/ijmr.IJMR_256_15","http://dx.doi.org/10.4103/ijmr.IJMR_256_15")</f>
        <v>http://dx.doi.org/10.4103/ijmr.IJMR_256_15</v>
      </c>
      <c r="BN82">
        <v>29512609</v>
      </c>
      <c r="BR82" t="s">
        <v>83</v>
      </c>
      <c r="BS82" t="s">
        <v>597</v>
      </c>
      <c r="BT82" t="str">
        <f>HYPERLINK("https%3A%2F%2Fwww.webofscience.com%2Fwos%2Fwoscc%2Ffull-record%2FWOS:000426920200015","View Full Record in Web of Science")</f>
        <v>View Full Record in Web of Science</v>
      </c>
    </row>
    <row r="83" spans="1:72" ht="52.5">
      <c r="A83" t="s">
        <v>72</v>
      </c>
      <c r="B83" t="s">
        <v>598</v>
      </c>
      <c r="F83" s="1" t="s">
        <v>599</v>
      </c>
      <c r="I83" s="1" t="s">
        <v>600</v>
      </c>
      <c r="J83" t="s">
        <v>601</v>
      </c>
      <c r="N83" t="s">
        <v>158</v>
      </c>
      <c r="X83" s="1" t="s">
        <v>134</v>
      </c>
      <c r="AH83">
        <v>5</v>
      </c>
      <c r="AI83">
        <v>5</v>
      </c>
      <c r="AT83" t="s">
        <v>335</v>
      </c>
      <c r="AU83">
        <v>2017</v>
      </c>
      <c r="AV83">
        <v>60</v>
      </c>
      <c r="AW83">
        <v>2</v>
      </c>
      <c r="BB83">
        <v>209</v>
      </c>
      <c r="BC83">
        <v>220</v>
      </c>
      <c r="BE83" t="s">
        <v>602</v>
      </c>
      <c r="BF83" t="str">
        <f>HYPERLINK("http://dx.doi.org/10.1007/s13237-017-0209-4","http://dx.doi.org/10.1007/s13237-017-0209-4")</f>
        <v>http://dx.doi.org/10.1007/s13237-017-0209-4</v>
      </c>
      <c r="BR83" t="s">
        <v>83</v>
      </c>
      <c r="BS83" t="s">
        <v>603</v>
      </c>
      <c r="BT83" t="str">
        <f>HYPERLINK("https%3A%2F%2Fwww.webofscience.com%2Fwos%2Fwoscc%2Ffull-record%2FWOS:000410828700012","View Full Record in Web of Science")</f>
        <v>View Full Record in Web of Science</v>
      </c>
    </row>
    <row r="84" spans="1:72" ht="52.5">
      <c r="A84" t="s">
        <v>72</v>
      </c>
      <c r="B84" t="s">
        <v>604</v>
      </c>
      <c r="F84" s="1" t="s">
        <v>605</v>
      </c>
      <c r="I84" s="1" t="s">
        <v>606</v>
      </c>
      <c r="J84" t="s">
        <v>607</v>
      </c>
      <c r="N84" t="s">
        <v>89</v>
      </c>
      <c r="X84" s="1" t="s">
        <v>134</v>
      </c>
      <c r="AH84">
        <v>4</v>
      </c>
      <c r="AI84">
        <v>4</v>
      </c>
      <c r="AT84" t="s">
        <v>119</v>
      </c>
      <c r="AU84">
        <v>2017</v>
      </c>
      <c r="AV84">
        <v>13</v>
      </c>
      <c r="AW84">
        <v>3</v>
      </c>
      <c r="BB84">
        <v>222</v>
      </c>
      <c r="BC84">
        <v>227</v>
      </c>
      <c r="BE84" t="s">
        <v>608</v>
      </c>
      <c r="BF84" t="str">
        <f>HYPERLINK("http://dx.doi.org/10.1007/s12519-016-0067-1","http://dx.doi.org/10.1007/s12519-016-0067-1")</f>
        <v>http://dx.doi.org/10.1007/s12519-016-0067-1</v>
      </c>
      <c r="BN84">
        <v>27878783</v>
      </c>
      <c r="BR84" t="s">
        <v>83</v>
      </c>
      <c r="BS84" t="s">
        <v>609</v>
      </c>
      <c r="BT84" t="str">
        <f>HYPERLINK("https%3A%2F%2Fwww.webofscience.com%2Fwos%2Fwoscc%2Ffull-record%2FWOS:000404092200005","View Full Record in Web of Science")</f>
        <v>View Full Record in Web of Science</v>
      </c>
    </row>
    <row r="85" spans="1:72" ht="78.75">
      <c r="A85" t="s">
        <v>72</v>
      </c>
      <c r="B85" t="s">
        <v>610</v>
      </c>
      <c r="F85" s="1" t="s">
        <v>611</v>
      </c>
      <c r="I85" s="1" t="s">
        <v>612</v>
      </c>
      <c r="J85" t="s">
        <v>613</v>
      </c>
      <c r="N85" t="s">
        <v>89</v>
      </c>
      <c r="X85" s="1" t="s">
        <v>79</v>
      </c>
      <c r="AH85">
        <v>0</v>
      </c>
      <c r="AI85">
        <v>0</v>
      </c>
      <c r="AT85" t="s">
        <v>614</v>
      </c>
      <c r="AU85">
        <v>2019</v>
      </c>
      <c r="AV85">
        <v>30</v>
      </c>
      <c r="AW85">
        <v>3</v>
      </c>
      <c r="BB85">
        <v>257</v>
      </c>
      <c r="BC85">
        <v>262</v>
      </c>
      <c r="BE85" t="s">
        <v>615</v>
      </c>
      <c r="BF85" t="str">
        <f>HYPERLINK("http://dx.doi.org/10.1097/BCO.0000000000000740","http://dx.doi.org/10.1097/BCO.0000000000000740")</f>
        <v>http://dx.doi.org/10.1097/BCO.0000000000000740</v>
      </c>
      <c r="BR85" t="s">
        <v>83</v>
      </c>
      <c r="BS85" t="s">
        <v>616</v>
      </c>
      <c r="BT85" t="str">
        <f>HYPERLINK("https%3A%2F%2Fwww.webofscience.com%2Fwos%2Fwoscc%2Ffull-record%2FWOS:000466008100015","View Full Record in Web of Science")</f>
        <v>View Full Record in Web of Science</v>
      </c>
    </row>
    <row r="86" spans="1:72" ht="39">
      <c r="A86" t="s">
        <v>72</v>
      </c>
      <c r="B86" t="s">
        <v>617</v>
      </c>
      <c r="F86" s="1" t="s">
        <v>618</v>
      </c>
      <c r="I86" s="1" t="s">
        <v>619</v>
      </c>
      <c r="J86" t="s">
        <v>241</v>
      </c>
      <c r="N86" t="s">
        <v>89</v>
      </c>
      <c r="X86" s="1" t="s">
        <v>79</v>
      </c>
      <c r="AH86">
        <v>0</v>
      </c>
      <c r="AI86">
        <v>0</v>
      </c>
      <c r="AT86" t="s">
        <v>142</v>
      </c>
      <c r="AU86">
        <v>2018</v>
      </c>
      <c r="AV86">
        <v>39</v>
      </c>
      <c r="AW86">
        <v>3</v>
      </c>
      <c r="BB86">
        <v>391</v>
      </c>
      <c r="BC86">
        <v>394</v>
      </c>
      <c r="BE86" t="s">
        <v>620</v>
      </c>
      <c r="BF86" t="str">
        <f>HYPERLINK("http://dx.doi.org/10.4103/ijmpo.ijmpo_225_17","http://dx.doi.org/10.4103/ijmpo.ijmpo_225_17")</f>
        <v>http://dx.doi.org/10.4103/ijmpo.ijmpo_225_17</v>
      </c>
      <c r="BR86" t="s">
        <v>83</v>
      </c>
      <c r="BS86" t="s">
        <v>621</v>
      </c>
      <c r="BT86" t="str">
        <f>HYPERLINK("https%3A%2F%2Fwww.webofscience.com%2Fwos%2Fwoscc%2Ffull-record%2FWOS:000442104900023","View Full Record in Web of Science")</f>
        <v>View Full Record in Web of Science</v>
      </c>
    </row>
    <row r="87" spans="1:72" ht="92.25">
      <c r="A87" t="s">
        <v>72</v>
      </c>
      <c r="B87" t="s">
        <v>622</v>
      </c>
      <c r="F87" s="1" t="s">
        <v>623</v>
      </c>
      <c r="I87" s="1" t="s">
        <v>624</v>
      </c>
      <c r="J87" t="s">
        <v>442</v>
      </c>
      <c r="N87" t="s">
        <v>89</v>
      </c>
      <c r="X87" s="1" t="s">
        <v>114</v>
      </c>
      <c r="AH87">
        <v>1</v>
      </c>
      <c r="AI87">
        <v>1</v>
      </c>
      <c r="AT87" t="s">
        <v>159</v>
      </c>
      <c r="AU87">
        <v>2018</v>
      </c>
      <c r="AV87">
        <v>7</v>
      </c>
      <c r="AW87">
        <v>1</v>
      </c>
      <c r="BB87">
        <v>61</v>
      </c>
      <c r="BC87">
        <v>68</v>
      </c>
      <c r="BE87" t="s">
        <v>625</v>
      </c>
      <c r="BF87" t="str">
        <f>HYPERLINK("http://dx.doi.org/10.4103/ijmy.ijmy_174_17","http://dx.doi.org/10.4103/ijmy.ijmy_174_17")</f>
        <v>http://dx.doi.org/10.4103/ijmy.ijmy_174_17</v>
      </c>
      <c r="BN87">
        <v>29516888</v>
      </c>
      <c r="BR87" t="s">
        <v>83</v>
      </c>
      <c r="BS87" t="s">
        <v>626</v>
      </c>
      <c r="BT87" t="str">
        <f>HYPERLINK("https%3A%2F%2Fwww.webofscience.com%2Fwos%2Fwoscc%2Ffull-record%2FWOS:000427359600010","View Full Record in Web of Science")</f>
        <v>View Full Record in Web of Science</v>
      </c>
    </row>
    <row r="88" spans="1:72" ht="52.5">
      <c r="A88" t="s">
        <v>72</v>
      </c>
      <c r="B88" t="s">
        <v>627</v>
      </c>
      <c r="F88" s="1" t="s">
        <v>628</v>
      </c>
      <c r="I88" s="1" t="s">
        <v>629</v>
      </c>
      <c r="J88" t="s">
        <v>165</v>
      </c>
      <c r="N88" t="s">
        <v>89</v>
      </c>
      <c r="X88" s="1" t="s">
        <v>79</v>
      </c>
      <c r="AH88">
        <v>3</v>
      </c>
      <c r="AI88">
        <v>3</v>
      </c>
      <c r="AT88" t="s">
        <v>166</v>
      </c>
      <c r="AU88">
        <v>2017</v>
      </c>
      <c r="AV88">
        <v>4</v>
      </c>
      <c r="AW88">
        <v>12</v>
      </c>
      <c r="BB88">
        <v>50</v>
      </c>
      <c r="BC88">
        <v>54</v>
      </c>
      <c r="BE88" t="s">
        <v>630</v>
      </c>
      <c r="BF88" t="str">
        <f>HYPERLINK("http://dx.doi.org/10.17354/ijss/2017/95","http://dx.doi.org/10.17354/ijss/2017/95")</f>
        <v>http://dx.doi.org/10.17354/ijss/2017/95</v>
      </c>
      <c r="BR88" t="s">
        <v>83</v>
      </c>
      <c r="BS88" t="s">
        <v>631</v>
      </c>
      <c r="BT88" t="str">
        <f>HYPERLINK("https%3A%2F%2Fwww.webofscience.com%2Fwos%2Fwoscc%2Ffull-record%2FWOS:000408755200011","View Full Record in Web of Science")</f>
        <v>View Full Record in Web of Science</v>
      </c>
    </row>
    <row r="89" spans="1:72" ht="78.75">
      <c r="A89" t="s">
        <v>72</v>
      </c>
      <c r="B89" t="s">
        <v>632</v>
      </c>
      <c r="F89" s="1" t="s">
        <v>633</v>
      </c>
      <c r="I89" s="1" t="s">
        <v>634</v>
      </c>
      <c r="J89" t="s">
        <v>635</v>
      </c>
      <c r="N89" t="s">
        <v>89</v>
      </c>
      <c r="X89" s="1" t="s">
        <v>79</v>
      </c>
      <c r="AH89">
        <v>0</v>
      </c>
      <c r="AI89">
        <v>0</v>
      </c>
      <c r="AT89" t="s">
        <v>142</v>
      </c>
      <c r="AU89">
        <v>2021</v>
      </c>
      <c r="AV89">
        <v>6</v>
      </c>
      <c r="AW89">
        <v>3</v>
      </c>
      <c r="BB89">
        <v>142</v>
      </c>
      <c r="BC89">
        <v>148</v>
      </c>
      <c r="BE89" t="s">
        <v>636</v>
      </c>
      <c r="BF89" t="str">
        <f>HYPERLINK("http://dx.doi.org/10.4103/jncd.jncd_41_21","http://dx.doi.org/10.4103/jncd.jncd_41_21")</f>
        <v>http://dx.doi.org/10.4103/jncd.jncd_41_21</v>
      </c>
      <c r="BR89" t="s">
        <v>83</v>
      </c>
      <c r="BS89" t="s">
        <v>637</v>
      </c>
      <c r="BT89" t="str">
        <f>HYPERLINK("https%3A%2F%2Fwww.webofscience.com%2Fwos%2Fwoscc%2Ffull-record%2FWOS:000737908900008","View Full Record in Web of Science")</f>
        <v>View Full Record in Web of Science</v>
      </c>
    </row>
    <row r="90" spans="1:72" ht="66">
      <c r="A90" t="s">
        <v>72</v>
      </c>
      <c r="B90" t="s">
        <v>638</v>
      </c>
      <c r="F90" s="1" t="s">
        <v>639</v>
      </c>
      <c r="I90" s="1" t="s">
        <v>640</v>
      </c>
      <c r="J90" t="s">
        <v>148</v>
      </c>
      <c r="N90" t="s">
        <v>89</v>
      </c>
      <c r="X90" s="1" t="s">
        <v>79</v>
      </c>
      <c r="AH90">
        <v>1</v>
      </c>
      <c r="AI90">
        <v>1</v>
      </c>
      <c r="AT90" t="s">
        <v>119</v>
      </c>
      <c r="AU90">
        <v>2018</v>
      </c>
      <c r="AV90">
        <v>12</v>
      </c>
      <c r="AW90">
        <v>6</v>
      </c>
      <c r="BB90" t="s">
        <v>641</v>
      </c>
      <c r="BC90" t="s">
        <v>642</v>
      </c>
      <c r="BE90" t="s">
        <v>643</v>
      </c>
      <c r="BF90" t="str">
        <f>HYPERLINK("http://dx.doi.org/10.7860/JCDR/2018/28136.11599","http://dx.doi.org/10.7860/JCDR/2018/28136.11599")</f>
        <v>http://dx.doi.org/10.7860/JCDR/2018/28136.11599</v>
      </c>
      <c r="BR90" t="s">
        <v>83</v>
      </c>
      <c r="BS90" t="s">
        <v>644</v>
      </c>
      <c r="BT90" t="str">
        <f>HYPERLINK("https%3A%2F%2Fwww.webofscience.com%2Fwos%2Fwoscc%2Ffull-record%2FWOS:000439200700098","View Full Record in Web of Science")</f>
        <v>View Full Record in Web of Science</v>
      </c>
    </row>
    <row r="91" spans="1:72" ht="52.5">
      <c r="A91" t="s">
        <v>72</v>
      </c>
      <c r="B91" t="s">
        <v>645</v>
      </c>
      <c r="F91" s="1" t="s">
        <v>646</v>
      </c>
      <c r="I91" s="1" t="s">
        <v>647</v>
      </c>
      <c r="J91" t="s">
        <v>648</v>
      </c>
      <c r="N91" t="s">
        <v>78</v>
      </c>
      <c r="X91" s="1" t="s">
        <v>79</v>
      </c>
      <c r="AH91">
        <v>1</v>
      </c>
      <c r="AI91">
        <v>1</v>
      </c>
      <c r="AT91" t="s">
        <v>649</v>
      </c>
      <c r="AU91">
        <v>2017</v>
      </c>
      <c r="AV91">
        <v>21</v>
      </c>
      <c r="AW91">
        <v>4</v>
      </c>
      <c r="BB91">
        <v>480</v>
      </c>
      <c r="BC91">
        <v>480</v>
      </c>
      <c r="BE91" t="s">
        <v>650</v>
      </c>
      <c r="BF91" t="str">
        <f>HYPERLINK("http://dx.doi.org/10.5588/ijtld.17.0082","http://dx.doi.org/10.5588/ijtld.17.0082")</f>
        <v>http://dx.doi.org/10.5588/ijtld.17.0082</v>
      </c>
      <c r="BN91">
        <v>28284275</v>
      </c>
      <c r="BR91" t="s">
        <v>83</v>
      </c>
      <c r="BS91" t="s">
        <v>651</v>
      </c>
      <c r="BT91" t="str">
        <f>HYPERLINK("https%3A%2F%2Fwww.webofscience.com%2Fwos%2Fwoscc%2Ffull-record%2FWOS:000397481900030","View Full Record in Web of Science")</f>
        <v>View Full Record in Web of Science</v>
      </c>
    </row>
    <row r="92" spans="1:72" ht="92.25">
      <c r="A92" t="s">
        <v>72</v>
      </c>
      <c r="B92" t="s">
        <v>652</v>
      </c>
      <c r="F92" s="1" t="s">
        <v>653</v>
      </c>
      <c r="I92" s="1" t="s">
        <v>654</v>
      </c>
      <c r="J92" t="s">
        <v>148</v>
      </c>
      <c r="N92" t="s">
        <v>89</v>
      </c>
      <c r="X92" s="1" t="s">
        <v>97</v>
      </c>
      <c r="AH92">
        <v>1</v>
      </c>
      <c r="AI92">
        <v>1</v>
      </c>
      <c r="AT92" t="s">
        <v>149</v>
      </c>
      <c r="AU92">
        <v>2020</v>
      </c>
      <c r="AV92">
        <v>14</v>
      </c>
      <c r="AW92">
        <v>5</v>
      </c>
      <c r="BB92" t="s">
        <v>655</v>
      </c>
      <c r="BC92" t="s">
        <v>656</v>
      </c>
      <c r="BE92" t="s">
        <v>657</v>
      </c>
      <c r="BF92" t="str">
        <f>HYPERLINK("http://dx.doi.org/10.7860/JCDR/2020/43678.13688","http://dx.doi.org/10.7860/JCDR/2020/43678.13688")</f>
        <v>http://dx.doi.org/10.7860/JCDR/2020/43678.13688</v>
      </c>
      <c r="BR92" t="s">
        <v>83</v>
      </c>
      <c r="BS92" t="s">
        <v>658</v>
      </c>
      <c r="BT92" t="str">
        <f>HYPERLINK("https%3A%2F%2Fwww.webofscience.com%2Fwos%2Fwoscc%2Ffull-record%2FWOS:000540024700020","View Full Record in Web of Science")</f>
        <v>View Full Record in Web of Science</v>
      </c>
    </row>
    <row r="93" spans="1:72" ht="39">
      <c r="A93" t="s">
        <v>72</v>
      </c>
      <c r="B93" t="s">
        <v>659</v>
      </c>
      <c r="F93" s="1" t="s">
        <v>660</v>
      </c>
      <c r="I93" s="1" t="s">
        <v>661</v>
      </c>
      <c r="J93" t="s">
        <v>262</v>
      </c>
      <c r="N93" t="s">
        <v>89</v>
      </c>
      <c r="X93" s="1" t="s">
        <v>134</v>
      </c>
      <c r="AH93">
        <v>0</v>
      </c>
      <c r="AI93">
        <v>0</v>
      </c>
      <c r="AT93" t="s">
        <v>142</v>
      </c>
      <c r="AU93">
        <v>2019</v>
      </c>
      <c r="AV93">
        <v>20</v>
      </c>
      <c r="AW93">
        <v>3</v>
      </c>
      <c r="BB93">
        <v>240</v>
      </c>
      <c r="BC93">
        <v>242</v>
      </c>
      <c r="BE93" t="s">
        <v>662</v>
      </c>
      <c r="BF93" t="str">
        <f>HYPERLINK("http://dx.doi.org/10.4103/ijpd.IJPD_137_18","http://dx.doi.org/10.4103/ijpd.IJPD_137_18")</f>
        <v>http://dx.doi.org/10.4103/ijpd.IJPD_137_18</v>
      </c>
      <c r="BR93" t="s">
        <v>83</v>
      </c>
      <c r="BS93" t="s">
        <v>663</v>
      </c>
      <c r="BT93" t="str">
        <f>HYPERLINK("https%3A%2F%2Fwww.webofscience.com%2Fwos%2Fwoscc%2Ffull-record%2FWOS:000640654600009","View Full Record in Web of Science")</f>
        <v>View Full Record in Web of Science</v>
      </c>
    </row>
    <row r="94" spans="1:72" ht="52.5">
      <c r="A94" t="s">
        <v>72</v>
      </c>
      <c r="B94" t="s">
        <v>664</v>
      </c>
      <c r="F94" s="1" t="s">
        <v>665</v>
      </c>
      <c r="I94" s="1" t="s">
        <v>666</v>
      </c>
      <c r="J94" t="s">
        <v>208</v>
      </c>
      <c r="N94" t="s">
        <v>235</v>
      </c>
      <c r="X94" s="1" t="s">
        <v>79</v>
      </c>
      <c r="AH94">
        <v>0</v>
      </c>
      <c r="AI94">
        <v>0</v>
      </c>
      <c r="AT94" t="s">
        <v>149</v>
      </c>
      <c r="AU94">
        <v>2019</v>
      </c>
      <c r="AV94">
        <v>56</v>
      </c>
      <c r="AW94">
        <v>5</v>
      </c>
      <c r="BB94">
        <v>365</v>
      </c>
      <c r="BC94">
        <v>367</v>
      </c>
      <c r="BE94" t="s">
        <v>667</v>
      </c>
      <c r="BF94" t="str">
        <f>HYPERLINK("http://dx.doi.org/10.1007/s13312-019-1546-y","http://dx.doi.org/10.1007/s13312-019-1546-y")</f>
        <v>http://dx.doi.org/10.1007/s13312-019-1546-y</v>
      </c>
      <c r="BN94">
        <v>31102377</v>
      </c>
      <c r="BR94" t="s">
        <v>83</v>
      </c>
      <c r="BS94" t="s">
        <v>668</v>
      </c>
      <c r="BT94" t="str">
        <f>HYPERLINK("https%3A%2F%2Fwww.webofscience.com%2Fwos%2Fwoscc%2Ffull-record%2FWOS:000468993800003","View Full Record in Web of Science")</f>
        <v>View Full Record in Web of Science</v>
      </c>
    </row>
    <row r="95" spans="1:72" ht="52.5">
      <c r="A95" t="s">
        <v>72</v>
      </c>
      <c r="B95" t="s">
        <v>669</v>
      </c>
      <c r="F95" s="1" t="s">
        <v>670</v>
      </c>
      <c r="I95" s="1" t="s">
        <v>671</v>
      </c>
      <c r="J95" t="s">
        <v>518</v>
      </c>
      <c r="N95" t="s">
        <v>89</v>
      </c>
      <c r="X95" s="1" t="s">
        <v>79</v>
      </c>
      <c r="AH95">
        <v>0</v>
      </c>
      <c r="AI95">
        <v>0</v>
      </c>
      <c r="AT95" t="s">
        <v>519</v>
      </c>
      <c r="AU95">
        <v>2018</v>
      </c>
      <c r="AV95">
        <v>8</v>
      </c>
      <c r="AW95">
        <v>4</v>
      </c>
      <c r="BB95">
        <v>236</v>
      </c>
      <c r="BC95">
        <v>238</v>
      </c>
      <c r="BR95" t="s">
        <v>83</v>
      </c>
      <c r="BS95" t="s">
        <v>672</v>
      </c>
      <c r="BT95" t="str">
        <f>HYPERLINK("https%3A%2F%2Fwww.webofscience.com%2Fwos%2Fwoscc%2Ffull-record%2FWOS:000455853000008","View Full Record in Web of Science")</f>
        <v>View Full Record in Web of Science</v>
      </c>
    </row>
    <row r="96" spans="1:72" ht="66">
      <c r="A96" t="s">
        <v>72</v>
      </c>
      <c r="B96" t="s">
        <v>673</v>
      </c>
      <c r="F96" s="1" t="s">
        <v>674</v>
      </c>
      <c r="I96" s="1" t="s">
        <v>675</v>
      </c>
      <c r="J96" t="s">
        <v>676</v>
      </c>
      <c r="N96" t="s">
        <v>89</v>
      </c>
      <c r="X96" s="1" t="s">
        <v>79</v>
      </c>
      <c r="AH96">
        <v>17</v>
      </c>
      <c r="AI96">
        <v>17</v>
      </c>
      <c r="AT96" t="s">
        <v>649</v>
      </c>
      <c r="AU96">
        <v>2018</v>
      </c>
      <c r="AV96">
        <v>22</v>
      </c>
      <c r="AW96">
        <v>4</v>
      </c>
      <c r="BB96">
        <v>231</v>
      </c>
      <c r="BC96">
        <v>237</v>
      </c>
      <c r="BE96" t="s">
        <v>677</v>
      </c>
      <c r="BF96" t="str">
        <f>HYPERLINK("http://dx.doi.org/10.4103/ijccm.IJCCM_462_17","http://dx.doi.org/10.4103/ijccm.IJCCM_462_17")</f>
        <v>http://dx.doi.org/10.4103/ijccm.IJCCM_462_17</v>
      </c>
      <c r="BN96">
        <v>29743761</v>
      </c>
      <c r="BR96" t="s">
        <v>83</v>
      </c>
      <c r="BS96" t="s">
        <v>678</v>
      </c>
      <c r="BT96" t="str">
        <f>HYPERLINK("https%3A%2F%2Fwww.webofscience.com%2Fwos%2Fwoscc%2Ffull-record%2FWOS:000430916100004","View Full Record in Web of Science")</f>
        <v>View Full Record in Web of Science</v>
      </c>
    </row>
    <row r="97" spans="1:72" ht="105">
      <c r="A97" t="s">
        <v>72</v>
      </c>
      <c r="B97" t="s">
        <v>679</v>
      </c>
      <c r="F97" s="1" t="s">
        <v>680</v>
      </c>
      <c r="I97" s="1" t="s">
        <v>681</v>
      </c>
      <c r="J97" t="s">
        <v>682</v>
      </c>
      <c r="N97" t="s">
        <v>52</v>
      </c>
      <c r="O97" t="s">
        <v>683</v>
      </c>
      <c r="P97" t="s">
        <v>684</v>
      </c>
      <c r="Q97" t="s">
        <v>685</v>
      </c>
      <c r="X97" s="1" t="s">
        <v>79</v>
      </c>
      <c r="AH97">
        <v>0</v>
      </c>
      <c r="AI97">
        <v>0</v>
      </c>
      <c r="AT97" t="s">
        <v>686</v>
      </c>
      <c r="AU97">
        <v>2022</v>
      </c>
      <c r="AV97">
        <v>114</v>
      </c>
      <c r="AW97">
        <v>3</v>
      </c>
      <c r="AY97" t="s">
        <v>315</v>
      </c>
      <c r="BA97">
        <v>2651</v>
      </c>
      <c r="BB97" t="s">
        <v>687</v>
      </c>
      <c r="BC97" t="s">
        <v>687</v>
      </c>
      <c r="BR97" t="s">
        <v>83</v>
      </c>
      <c r="BS97" t="s">
        <v>688</v>
      </c>
      <c r="BT97" t="str">
        <f>HYPERLINK("https%3A%2F%2Fwww.webofscience.com%2Fwos%2Fwoscc%2Ffull-record%2FWOS:000892639300629","View Full Record in Web of Science")</f>
        <v>View Full Record in Web of Science</v>
      </c>
    </row>
    <row r="98" spans="1:72" ht="66">
      <c r="A98" t="s">
        <v>72</v>
      </c>
      <c r="B98" t="s">
        <v>689</v>
      </c>
      <c r="F98" s="1" t="s">
        <v>690</v>
      </c>
      <c r="I98" s="1" t="s">
        <v>691</v>
      </c>
      <c r="J98" t="s">
        <v>148</v>
      </c>
      <c r="N98" t="s">
        <v>158</v>
      </c>
      <c r="X98" s="1" t="s">
        <v>173</v>
      </c>
      <c r="AH98">
        <v>0</v>
      </c>
      <c r="AI98">
        <v>0</v>
      </c>
      <c r="AT98" t="s">
        <v>80</v>
      </c>
      <c r="AU98">
        <v>2022</v>
      </c>
      <c r="AV98">
        <v>16</v>
      </c>
      <c r="AW98">
        <v>11</v>
      </c>
      <c r="BB98" t="s">
        <v>692</v>
      </c>
      <c r="BC98" t="s">
        <v>693</v>
      </c>
      <c r="BE98" t="s">
        <v>694</v>
      </c>
      <c r="BF98" t="str">
        <f>HYPERLINK("http://dx.doi.org/10.7860/JCDR/2022/59325.17165","http://dx.doi.org/10.7860/JCDR/2022/59325.17165")</f>
        <v>http://dx.doi.org/10.7860/JCDR/2022/59325.17165</v>
      </c>
      <c r="BR98" t="s">
        <v>83</v>
      </c>
      <c r="BS98" t="s">
        <v>695</v>
      </c>
      <c r="BT98" t="str">
        <f>HYPERLINK("https%3A%2F%2Fwww.webofscience.com%2Fwos%2Fwoscc%2Ffull-record%2FWOS:000890875200002","View Full Record in Web of Science")</f>
        <v>View Full Record in Web of Science</v>
      </c>
    </row>
    <row r="99" spans="1:72" ht="52.5">
      <c r="A99" t="s">
        <v>72</v>
      </c>
      <c r="B99" t="s">
        <v>696</v>
      </c>
      <c r="F99" s="1" t="s">
        <v>697</v>
      </c>
      <c r="I99" s="1" t="s">
        <v>698</v>
      </c>
      <c r="J99" t="s">
        <v>185</v>
      </c>
      <c r="N99" t="s">
        <v>52</v>
      </c>
      <c r="X99" s="1" t="s">
        <v>134</v>
      </c>
      <c r="AH99">
        <v>0</v>
      </c>
      <c r="AI99">
        <v>0</v>
      </c>
      <c r="AT99" t="s">
        <v>149</v>
      </c>
      <c r="AU99">
        <v>2022</v>
      </c>
      <c r="AV99">
        <v>170</v>
      </c>
      <c r="AY99">
        <v>1</v>
      </c>
      <c r="BA99" t="s">
        <v>699</v>
      </c>
      <c r="BB99" t="s">
        <v>700</v>
      </c>
      <c r="BC99" t="s">
        <v>701</v>
      </c>
      <c r="BR99" t="s">
        <v>83</v>
      </c>
      <c r="BS99" t="s">
        <v>702</v>
      </c>
      <c r="BT99" t="str">
        <f>HYPERLINK("https%3A%2F%2Fwww.webofscience.com%2Fwos%2Fwoscc%2Ffull-record%2FWOS:000806764200557","View Full Record in Web of Science")</f>
        <v>View Full Record in Web of Science</v>
      </c>
    </row>
    <row r="100" spans="1:72" ht="92.25">
      <c r="A100" t="s">
        <v>72</v>
      </c>
      <c r="B100" t="s">
        <v>703</v>
      </c>
      <c r="F100" s="1" t="s">
        <v>704</v>
      </c>
      <c r="I100" s="1" t="s">
        <v>705</v>
      </c>
      <c r="J100" t="s">
        <v>706</v>
      </c>
      <c r="N100" t="s">
        <v>89</v>
      </c>
      <c r="X100" s="1" t="s">
        <v>114</v>
      </c>
      <c r="AH100">
        <v>0</v>
      </c>
      <c r="AI100">
        <v>0</v>
      </c>
      <c r="AT100" t="s">
        <v>335</v>
      </c>
      <c r="AU100">
        <v>2022</v>
      </c>
      <c r="AV100">
        <v>72</v>
      </c>
      <c r="AW100" t="s">
        <v>210</v>
      </c>
      <c r="AY100">
        <v>1</v>
      </c>
      <c r="AZ100" t="s">
        <v>468</v>
      </c>
      <c r="BB100">
        <v>1</v>
      </c>
      <c r="BC100">
        <v>5</v>
      </c>
      <c r="BE100" t="s">
        <v>707</v>
      </c>
      <c r="BF100" t="str">
        <f>HYPERLINK("http://dx.doi.org/10.1007/s13224-021-01453-6","http://dx.doi.org/10.1007/s13224-021-01453-6")</f>
        <v>http://dx.doi.org/10.1007/s13224-021-01453-6</v>
      </c>
      <c r="BH100" t="s">
        <v>82</v>
      </c>
      <c r="BN100">
        <v>35928061</v>
      </c>
      <c r="BR100" t="s">
        <v>83</v>
      </c>
      <c r="BS100" t="s">
        <v>708</v>
      </c>
      <c r="BT100" t="str">
        <f>HYPERLINK("https%3A%2F%2Fwww.webofscience.com%2Fwos%2Fwoscc%2Ffull-record%2FWOS:000682451200001","View Full Record in Web of Science")</f>
        <v>View Full Record in Web of Science</v>
      </c>
    </row>
    <row r="101" spans="1:72" ht="66">
      <c r="A101" t="s">
        <v>72</v>
      </c>
      <c r="B101" t="s">
        <v>709</v>
      </c>
      <c r="F101" s="1" t="s">
        <v>710</v>
      </c>
      <c r="I101" s="1" t="s">
        <v>711</v>
      </c>
      <c r="J101" t="s">
        <v>400</v>
      </c>
      <c r="N101" t="s">
        <v>89</v>
      </c>
      <c r="X101" s="1" t="s">
        <v>79</v>
      </c>
      <c r="AH101">
        <v>0</v>
      </c>
      <c r="AI101">
        <v>1</v>
      </c>
      <c r="AT101" t="s">
        <v>353</v>
      </c>
      <c r="AU101">
        <v>2018</v>
      </c>
      <c r="AV101">
        <v>24</v>
      </c>
      <c r="AW101">
        <v>4</v>
      </c>
      <c r="BB101">
        <v>465</v>
      </c>
      <c r="BC101">
        <v>471</v>
      </c>
      <c r="BE101" t="s">
        <v>712</v>
      </c>
      <c r="BF101" t="str">
        <f>HYPERLINK("http://dx.doi.org/10.4103/IJPC.IJPC_51_18","http://dx.doi.org/10.4103/IJPC.IJPC_51_18")</f>
        <v>http://dx.doi.org/10.4103/IJPC.IJPC_51_18</v>
      </c>
      <c r="BN101">
        <v>30410259</v>
      </c>
      <c r="BR101" t="s">
        <v>83</v>
      </c>
      <c r="BS101" t="s">
        <v>713</v>
      </c>
      <c r="BT101" t="str">
        <f>HYPERLINK("https%3A%2F%2Fwww.webofscience.com%2Fwos%2Fwoscc%2Ffull-record%2FWOS:000448227400013","View Full Record in Web of Science")</f>
        <v>View Full Record in Web of Science</v>
      </c>
    </row>
    <row r="102" spans="1:72" ht="52.5">
      <c r="A102" t="s">
        <v>72</v>
      </c>
      <c r="B102" t="s">
        <v>714</v>
      </c>
      <c r="F102" s="1" t="s">
        <v>715</v>
      </c>
      <c r="I102" s="1" t="s">
        <v>716</v>
      </c>
      <c r="J102" t="s">
        <v>531</v>
      </c>
      <c r="N102" t="s">
        <v>717</v>
      </c>
      <c r="X102" s="1" t="s">
        <v>134</v>
      </c>
      <c r="AH102">
        <v>0</v>
      </c>
      <c r="AI102">
        <v>0</v>
      </c>
      <c r="BE102" t="s">
        <v>718</v>
      </c>
      <c r="BF102" t="str">
        <f>HYPERLINK("http://dx.doi.org/10.1007/s12070-021-02594-w","http://dx.doi.org/10.1007/s12070-021-02594-w")</f>
        <v>http://dx.doi.org/10.1007/s12070-021-02594-w</v>
      </c>
      <c r="BH102" t="s">
        <v>719</v>
      </c>
      <c r="BN102">
        <v>36742605</v>
      </c>
      <c r="BR102" t="s">
        <v>83</v>
      </c>
      <c r="BS102" t="s">
        <v>720</v>
      </c>
      <c r="BT102" t="str">
        <f>HYPERLINK("https%3A%2F%2Fwww.webofscience.com%2Fwos%2Fwoscc%2Ffull-record%2FWOS:000648242500001","View Full Record in Web of Science")</f>
        <v>View Full Record in Web of Science</v>
      </c>
    </row>
    <row r="103" spans="1:72" ht="78.75">
      <c r="A103" t="s">
        <v>72</v>
      </c>
      <c r="B103" t="s">
        <v>721</v>
      </c>
      <c r="F103" s="1" t="s">
        <v>722</v>
      </c>
      <c r="I103" s="1" t="s">
        <v>723</v>
      </c>
      <c r="J103" t="s">
        <v>208</v>
      </c>
      <c r="N103" t="s">
        <v>89</v>
      </c>
      <c r="X103" s="1" t="s">
        <v>79</v>
      </c>
      <c r="AH103">
        <v>3</v>
      </c>
      <c r="AI103">
        <v>4</v>
      </c>
      <c r="AT103" t="s">
        <v>166</v>
      </c>
      <c r="AU103">
        <v>2019</v>
      </c>
      <c r="AV103">
        <v>56</v>
      </c>
      <c r="AW103">
        <v>3</v>
      </c>
      <c r="BB103">
        <v>209</v>
      </c>
      <c r="BC103">
        <v>212</v>
      </c>
      <c r="BE103" t="s">
        <v>724</v>
      </c>
      <c r="BF103" t="str">
        <f>HYPERLINK("http://dx.doi.org/10.1007/s13312-019-1502-x","http://dx.doi.org/10.1007/s13312-019-1502-x")</f>
        <v>http://dx.doi.org/10.1007/s13312-019-1502-x</v>
      </c>
      <c r="BN103">
        <v>30954993</v>
      </c>
      <c r="BR103" t="s">
        <v>83</v>
      </c>
      <c r="BS103" t="s">
        <v>725</v>
      </c>
      <c r="BT103" t="str">
        <f>HYPERLINK("https%3A%2F%2Fwww.webofscience.com%2Fwos%2Fwoscc%2Ffull-record%2FWOS:000463755100008","View Full Record in Web of Science")</f>
        <v>View Full Record in Web of Science</v>
      </c>
    </row>
    <row r="104" spans="1:72" ht="78.75">
      <c r="A104" t="s">
        <v>72</v>
      </c>
      <c r="B104" t="s">
        <v>726</v>
      </c>
      <c r="F104" s="1" t="s">
        <v>727</v>
      </c>
      <c r="I104" s="1" t="s">
        <v>728</v>
      </c>
      <c r="J104" t="s">
        <v>222</v>
      </c>
      <c r="N104" t="s">
        <v>52</v>
      </c>
      <c r="X104" s="1" t="s">
        <v>79</v>
      </c>
      <c r="AH104">
        <v>0</v>
      </c>
      <c r="AI104">
        <v>0</v>
      </c>
      <c r="AT104" t="s">
        <v>223</v>
      </c>
      <c r="AU104">
        <v>2019</v>
      </c>
      <c r="AV104">
        <v>61</v>
      </c>
      <c r="AW104">
        <v>9</v>
      </c>
      <c r="AY104">
        <v>3</v>
      </c>
      <c r="BA104">
        <v>32</v>
      </c>
      <c r="BB104" t="s">
        <v>729</v>
      </c>
      <c r="BC104" t="s">
        <v>729</v>
      </c>
      <c r="BR104" t="s">
        <v>83</v>
      </c>
      <c r="BS104" t="s">
        <v>730</v>
      </c>
      <c r="BT104" t="str">
        <f>HYPERLINK("https%3A%2F%2Fwww.webofscience.com%2Fwos%2Fwoscc%2Ffull-record%2FWOS:000456064200297","View Full Record in Web of Science")</f>
        <v>View Full Record in Web of Science</v>
      </c>
    </row>
    <row r="105" spans="1:72" ht="52.5">
      <c r="A105" t="s">
        <v>72</v>
      </c>
      <c r="B105" t="s">
        <v>391</v>
      </c>
      <c r="F105" s="1" t="s">
        <v>392</v>
      </c>
      <c r="I105" s="1" t="s">
        <v>731</v>
      </c>
      <c r="J105" t="s">
        <v>400</v>
      </c>
      <c r="N105" t="s">
        <v>89</v>
      </c>
      <c r="X105" s="1" t="s">
        <v>79</v>
      </c>
      <c r="AH105">
        <v>7</v>
      </c>
      <c r="AI105">
        <v>7</v>
      </c>
      <c r="AT105" t="s">
        <v>159</v>
      </c>
      <c r="AU105">
        <v>2019</v>
      </c>
      <c r="AV105">
        <v>25</v>
      </c>
      <c r="AW105">
        <v>1</v>
      </c>
      <c r="BB105">
        <v>103</v>
      </c>
      <c r="BC105">
        <v>109</v>
      </c>
      <c r="BE105" t="s">
        <v>732</v>
      </c>
      <c r="BF105" t="str">
        <f>HYPERLINK("http://dx.doi.org/10.4103/IJPC.IJPC_118_18","http://dx.doi.org/10.4103/IJPC.IJPC_118_18")</f>
        <v>http://dx.doi.org/10.4103/IJPC.IJPC_118_18</v>
      </c>
      <c r="BN105">
        <v>30820111</v>
      </c>
      <c r="BR105" t="s">
        <v>83</v>
      </c>
      <c r="BS105" t="s">
        <v>733</v>
      </c>
      <c r="BT105" t="str">
        <f>HYPERLINK("https%3A%2F%2Fwww.webofscience.com%2Fwos%2Fwoscc%2Ffull-record%2FWOS:000457428800019","View Full Record in Web of Science")</f>
        <v>View Full Record in Web of Science</v>
      </c>
    </row>
    <row r="106" spans="1:72" ht="66">
      <c r="A106" t="s">
        <v>72</v>
      </c>
      <c r="B106" t="s">
        <v>734</v>
      </c>
      <c r="F106" s="1" t="s">
        <v>735</v>
      </c>
      <c r="I106" s="1" t="s">
        <v>736</v>
      </c>
      <c r="J106" t="s">
        <v>222</v>
      </c>
      <c r="N106" t="s">
        <v>52</v>
      </c>
      <c r="X106" s="1" t="s">
        <v>79</v>
      </c>
      <c r="AH106">
        <v>0</v>
      </c>
      <c r="AI106">
        <v>0</v>
      </c>
      <c r="AT106" t="s">
        <v>279</v>
      </c>
      <c r="AU106">
        <v>2018</v>
      </c>
      <c r="AV106">
        <v>60</v>
      </c>
      <c r="AW106">
        <v>5</v>
      </c>
      <c r="AY106">
        <v>1</v>
      </c>
      <c r="BB106">
        <v>76</v>
      </c>
      <c r="BC106">
        <v>76</v>
      </c>
      <c r="BR106" t="s">
        <v>83</v>
      </c>
      <c r="BS106" t="s">
        <v>737</v>
      </c>
      <c r="BT106" t="str">
        <f>HYPERLINK("https%3A%2F%2Fwww.webofscience.com%2Fwos%2Fwoscc%2Ffull-record%2FWOS:000424505100228","View Full Record in Web of Science")</f>
        <v>View Full Record in Web of Science</v>
      </c>
    </row>
    <row r="107" spans="1:72" ht="52.5">
      <c r="A107" t="s">
        <v>72</v>
      </c>
      <c r="B107" t="s">
        <v>738</v>
      </c>
      <c r="F107" s="1" t="s">
        <v>739</v>
      </c>
      <c r="I107" s="1" t="s">
        <v>740</v>
      </c>
      <c r="J107" t="s">
        <v>741</v>
      </c>
      <c r="N107" t="s">
        <v>235</v>
      </c>
      <c r="X107" s="1" t="s">
        <v>79</v>
      </c>
      <c r="AH107">
        <v>1</v>
      </c>
      <c r="AI107">
        <v>1</v>
      </c>
      <c r="AT107" t="s">
        <v>223</v>
      </c>
      <c r="AU107">
        <v>2021</v>
      </c>
      <c r="AV107">
        <v>103</v>
      </c>
      <c r="AW107">
        <v>1</v>
      </c>
      <c r="BB107">
        <v>74</v>
      </c>
      <c r="BC107">
        <v>75</v>
      </c>
      <c r="BE107" t="s">
        <v>742</v>
      </c>
      <c r="BF107" t="str">
        <f>HYPERLINK("http://dx.doi.org/10.1308/rcsann.2020.0111","http://dx.doi.org/10.1308/rcsann.2020.0111")</f>
        <v>http://dx.doi.org/10.1308/rcsann.2020.0111</v>
      </c>
      <c r="BN107">
        <v>32441542</v>
      </c>
      <c r="BR107" t="s">
        <v>83</v>
      </c>
      <c r="BS107" t="s">
        <v>743</v>
      </c>
      <c r="BT107" t="str">
        <f>HYPERLINK("https%3A%2F%2Fwww.webofscience.com%2Fwos%2Fwoscc%2Ffull-record%2FWOS:000604778800026","View Full Record in Web of Science")</f>
        <v>View Full Record in Web of Science</v>
      </c>
    </row>
    <row r="108" spans="1:72" ht="52.5">
      <c r="A108" t="s">
        <v>72</v>
      </c>
      <c r="B108" t="s">
        <v>744</v>
      </c>
      <c r="F108" s="1" t="s">
        <v>745</v>
      </c>
      <c r="I108" s="1" t="s">
        <v>746</v>
      </c>
      <c r="J108" t="s">
        <v>148</v>
      </c>
      <c r="N108" t="s">
        <v>89</v>
      </c>
      <c r="X108" s="1" t="s">
        <v>79</v>
      </c>
      <c r="AH108">
        <v>1</v>
      </c>
      <c r="AI108">
        <v>1</v>
      </c>
      <c r="AT108" t="s">
        <v>98</v>
      </c>
      <c r="AU108">
        <v>2020</v>
      </c>
      <c r="AV108">
        <v>14</v>
      </c>
      <c r="AW108">
        <v>12</v>
      </c>
      <c r="BB108" t="s">
        <v>747</v>
      </c>
      <c r="BC108" t="s">
        <v>748</v>
      </c>
      <c r="BE108" t="s">
        <v>749</v>
      </c>
      <c r="BF108" t="str">
        <f>HYPERLINK("http://dx.doi.org/10.7860/JCDR/2020/45902.14388","http://dx.doi.org/10.7860/JCDR/2020/45902.14388")</f>
        <v>http://dx.doi.org/10.7860/JCDR/2020/45902.14388</v>
      </c>
      <c r="BR108" t="s">
        <v>83</v>
      </c>
      <c r="BS108" t="s">
        <v>750</v>
      </c>
      <c r="BT108" t="str">
        <f>HYPERLINK("https%3A%2F%2Fwww.webofscience.com%2Fwos%2Fwoscc%2Ffull-record%2FWOS:000600049700044","View Full Record in Web of Science")</f>
        <v>View Full Record in Web of Science</v>
      </c>
    </row>
    <row r="109" spans="1:72" ht="66">
      <c r="A109" t="s">
        <v>72</v>
      </c>
      <c r="B109" t="s">
        <v>751</v>
      </c>
      <c r="F109" s="1" t="s">
        <v>752</v>
      </c>
      <c r="I109" s="1" t="s">
        <v>753</v>
      </c>
      <c r="J109" t="s">
        <v>133</v>
      </c>
      <c r="N109" t="s">
        <v>89</v>
      </c>
      <c r="X109" s="1" t="s">
        <v>79</v>
      </c>
      <c r="AH109">
        <v>2</v>
      </c>
      <c r="AI109">
        <v>2</v>
      </c>
      <c r="AT109" t="s">
        <v>90</v>
      </c>
      <c r="AU109">
        <v>2020</v>
      </c>
      <c r="AV109">
        <v>4</v>
      </c>
      <c r="AW109">
        <v>2</v>
      </c>
      <c r="BE109" t="s">
        <v>754</v>
      </c>
      <c r="BF109" t="str">
        <f>HYPERLINK("http://dx.doi.org/10.4103/aip.aip_54_20","http://dx.doi.org/10.4103/aip.aip_54_20")</f>
        <v>http://dx.doi.org/10.4103/aip.aip_54_20</v>
      </c>
      <c r="BR109" t="s">
        <v>83</v>
      </c>
      <c r="BS109" t="s">
        <v>755</v>
      </c>
      <c r="BT109" t="str">
        <f>HYPERLINK("https%3A%2F%2Fwww.webofscience.com%2Fwos%2Fwoscc%2Ffull-record%2FWOS:000657100100014","View Full Record in Web of Science")</f>
        <v>View Full Record in Web of Science</v>
      </c>
    </row>
    <row r="110" spans="1:72" ht="66">
      <c r="A110" t="s">
        <v>72</v>
      </c>
      <c r="B110" t="s">
        <v>756</v>
      </c>
      <c r="F110" s="1" t="s">
        <v>757</v>
      </c>
      <c r="I110" s="1" t="s">
        <v>758</v>
      </c>
      <c r="J110" t="s">
        <v>759</v>
      </c>
      <c r="N110" t="s">
        <v>89</v>
      </c>
      <c r="X110" s="1" t="s">
        <v>79</v>
      </c>
      <c r="AH110">
        <v>4</v>
      </c>
      <c r="AI110">
        <v>4</v>
      </c>
      <c r="AT110" t="s">
        <v>159</v>
      </c>
      <c r="AU110">
        <v>2017</v>
      </c>
      <c r="AV110">
        <v>9</v>
      </c>
      <c r="AW110">
        <v>1</v>
      </c>
      <c r="BB110">
        <v>60</v>
      </c>
      <c r="BC110">
        <v>64</v>
      </c>
      <c r="BE110" t="s">
        <v>760</v>
      </c>
      <c r="BF110" t="str">
        <f>HYPERLINK("http://dx.doi.org/10.5530/jyp.2017.9.12","http://dx.doi.org/10.5530/jyp.2017.9.12")</f>
        <v>http://dx.doi.org/10.5530/jyp.2017.9.12</v>
      </c>
      <c r="BR110" t="s">
        <v>83</v>
      </c>
      <c r="BS110" t="s">
        <v>761</v>
      </c>
      <c r="BT110" t="str">
        <f>HYPERLINK("https%3A%2F%2Fwww.webofscience.com%2Fwos%2Fwoscc%2Ffull-record%2FWOS:000396419700011","View Full Record in Web of Science")</f>
        <v>View Full Record in Web of Science</v>
      </c>
    </row>
    <row r="111" spans="1:72" ht="52.5">
      <c r="A111" t="s">
        <v>72</v>
      </c>
      <c r="B111" t="s">
        <v>762</v>
      </c>
      <c r="F111" s="1" t="s">
        <v>763</v>
      </c>
      <c r="I111" s="1" t="s">
        <v>764</v>
      </c>
      <c r="J111" t="s">
        <v>531</v>
      </c>
      <c r="N111" t="s">
        <v>89</v>
      </c>
      <c r="X111" s="1" t="s">
        <v>79</v>
      </c>
      <c r="AH111">
        <v>1</v>
      </c>
      <c r="AI111">
        <v>1</v>
      </c>
      <c r="AT111" t="s">
        <v>80</v>
      </c>
      <c r="AU111">
        <v>2019</v>
      </c>
      <c r="AV111">
        <v>71</v>
      </c>
      <c r="AY111">
        <v>3</v>
      </c>
      <c r="BB111">
        <v>2199</v>
      </c>
      <c r="BC111">
        <v>2202</v>
      </c>
      <c r="BE111" t="s">
        <v>765</v>
      </c>
      <c r="BF111" t="str">
        <f>HYPERLINK("http://dx.doi.org/10.1007/s12070-019-01653-7","http://dx.doi.org/10.1007/s12070-019-01653-7")</f>
        <v>http://dx.doi.org/10.1007/s12070-019-01653-7</v>
      </c>
      <c r="BN111">
        <v>31763320</v>
      </c>
      <c r="BR111" t="s">
        <v>83</v>
      </c>
      <c r="BS111" t="s">
        <v>766</v>
      </c>
      <c r="BT111" t="str">
        <f>HYPERLINK("https%3A%2F%2Fwww.webofscience.com%2Fwos%2Fwoscc%2Ffull-record%2FWOS:000515733400102","View Full Record in Web of Science")</f>
        <v>View Full Record in Web of Science</v>
      </c>
    </row>
    <row r="112" spans="1:72" ht="52.5">
      <c r="A112" t="s">
        <v>72</v>
      </c>
      <c r="B112" t="s">
        <v>767</v>
      </c>
      <c r="F112" s="1" t="s">
        <v>768</v>
      </c>
      <c r="I112" s="1" t="s">
        <v>769</v>
      </c>
      <c r="J112" t="s">
        <v>770</v>
      </c>
      <c r="N112" t="s">
        <v>89</v>
      </c>
      <c r="X112" s="1" t="s">
        <v>79</v>
      </c>
      <c r="AH112">
        <v>1</v>
      </c>
      <c r="AI112">
        <v>4</v>
      </c>
      <c r="AT112" t="s">
        <v>119</v>
      </c>
      <c r="AU112">
        <v>2018</v>
      </c>
      <c r="AV112">
        <v>24</v>
      </c>
      <c r="BB112">
        <v>66</v>
      </c>
      <c r="BC112">
        <v>71</v>
      </c>
      <c r="BE112" t="s">
        <v>771</v>
      </c>
      <c r="BF112" t="str">
        <f>HYPERLINK("http://dx.doi.org/10.1016/j.jotr.2017.09.004","http://dx.doi.org/10.1016/j.jotr.2017.09.004")</f>
        <v>http://dx.doi.org/10.1016/j.jotr.2017.09.004</v>
      </c>
      <c r="BR112" t="s">
        <v>83</v>
      </c>
      <c r="BS112" t="s">
        <v>772</v>
      </c>
      <c r="BT112" t="str">
        <f>HYPERLINK("https%3A%2F%2Fwww.webofscience.com%2Fwos%2Fwoscc%2Ffull-record%2FWOS:000435391700015","View Full Record in Web of Science")</f>
        <v>View Full Record in Web of Science</v>
      </c>
    </row>
    <row r="113" spans="1:72" ht="39">
      <c r="A113" t="s">
        <v>72</v>
      </c>
      <c r="B113" t="s">
        <v>773</v>
      </c>
      <c r="F113" s="1" t="s">
        <v>774</v>
      </c>
      <c r="I113" s="1" t="s">
        <v>775</v>
      </c>
      <c r="J113" t="s">
        <v>776</v>
      </c>
      <c r="N113" t="s">
        <v>89</v>
      </c>
      <c r="X113" s="1" t="s">
        <v>79</v>
      </c>
      <c r="AH113">
        <v>3</v>
      </c>
      <c r="AI113">
        <v>3</v>
      </c>
      <c r="AT113" t="s">
        <v>119</v>
      </c>
      <c r="AU113">
        <v>2018</v>
      </c>
      <c r="AV113">
        <v>15</v>
      </c>
      <c r="AW113">
        <v>2</v>
      </c>
      <c r="BB113">
        <v>695</v>
      </c>
      <c r="BC113">
        <v>700</v>
      </c>
      <c r="BE113" t="s">
        <v>777</v>
      </c>
      <c r="BF113" t="str">
        <f>HYPERLINK("http://dx.doi.org/10.1016/j.jor.2018.05.019","http://dx.doi.org/10.1016/j.jor.2018.05.019")</f>
        <v>http://dx.doi.org/10.1016/j.jor.2018.05.019</v>
      </c>
      <c r="BN113">
        <v>29881223</v>
      </c>
      <c r="BR113" t="s">
        <v>83</v>
      </c>
      <c r="BS113" t="s">
        <v>778</v>
      </c>
      <c r="BT113" t="str">
        <f>HYPERLINK("https%3A%2F%2Fwww.webofscience.com%2Fwos%2Fwoscc%2Ffull-record%2FWOS:000433372300090","View Full Record in Web of Science")</f>
        <v>View Full Record in Web of Science</v>
      </c>
    </row>
    <row r="114" spans="1:72" ht="66">
      <c r="A114" t="s">
        <v>72</v>
      </c>
      <c r="B114" t="s">
        <v>779</v>
      </c>
      <c r="F114" s="1" t="s">
        <v>780</v>
      </c>
      <c r="I114" s="1" t="s">
        <v>781</v>
      </c>
      <c r="J114" t="s">
        <v>410</v>
      </c>
      <c r="N114" t="s">
        <v>89</v>
      </c>
      <c r="X114" s="1" t="s">
        <v>79</v>
      </c>
      <c r="AH114">
        <v>0</v>
      </c>
      <c r="AI114">
        <v>0</v>
      </c>
      <c r="AT114" t="s">
        <v>782</v>
      </c>
      <c r="AU114">
        <v>2020</v>
      </c>
      <c r="AV114">
        <v>18</v>
      </c>
      <c r="AW114">
        <v>2</v>
      </c>
      <c r="BD114">
        <v>60</v>
      </c>
      <c r="BE114" t="s">
        <v>783</v>
      </c>
      <c r="BF114" t="str">
        <f>HYPERLINK("http://dx.doi.org/10.1007/s40944-020-00404-9","http://dx.doi.org/10.1007/s40944-020-00404-9")</f>
        <v>http://dx.doi.org/10.1007/s40944-020-00404-9</v>
      </c>
      <c r="BR114" t="s">
        <v>83</v>
      </c>
      <c r="BS114" t="s">
        <v>784</v>
      </c>
      <c r="BT114" t="str">
        <f>HYPERLINK("https%3A%2F%2Fwww.webofscience.com%2Fwos%2Fwoscc%2Ffull-record%2FWOS:000538098900001","View Full Record in Web of Science")</f>
        <v>View Full Record in Web of Science</v>
      </c>
    </row>
    <row r="115" spans="1:72" ht="52.5">
      <c r="A115" t="s">
        <v>72</v>
      </c>
      <c r="B115" t="s">
        <v>785</v>
      </c>
      <c r="F115" s="1" t="s">
        <v>786</v>
      </c>
      <c r="I115" s="1" t="s">
        <v>787</v>
      </c>
      <c r="J115" t="s">
        <v>157</v>
      </c>
      <c r="N115" t="s">
        <v>89</v>
      </c>
      <c r="X115" s="1" t="s">
        <v>79</v>
      </c>
      <c r="AH115">
        <v>1</v>
      </c>
      <c r="AI115">
        <v>1</v>
      </c>
      <c r="AT115" t="s">
        <v>135</v>
      </c>
      <c r="AU115">
        <v>2019</v>
      </c>
      <c r="AV115">
        <v>3</v>
      </c>
      <c r="AW115">
        <v>2</v>
      </c>
      <c r="BB115">
        <v>105</v>
      </c>
      <c r="BC115">
        <v>108</v>
      </c>
      <c r="BE115" t="s">
        <v>788</v>
      </c>
      <c r="BF115" t="str">
        <f>HYPERLINK("http://dx.doi.org/10.4103/bbrj.bbrj_51_19","http://dx.doi.org/10.4103/bbrj.bbrj_51_19")</f>
        <v>http://dx.doi.org/10.4103/bbrj.bbrj_51_19</v>
      </c>
      <c r="BR115" t="s">
        <v>83</v>
      </c>
      <c r="BS115" t="s">
        <v>789</v>
      </c>
      <c r="BT115" t="str">
        <f>HYPERLINK("https%3A%2F%2Fwww.webofscience.com%2Fwos%2Fwoscc%2Ffull-record%2FWOS:000641997100008","View Full Record in Web of Science")</f>
        <v>View Full Record in Web of Science</v>
      </c>
    </row>
    <row r="116" spans="1:72" ht="52.5">
      <c r="A116" t="s">
        <v>72</v>
      </c>
      <c r="B116" t="s">
        <v>790</v>
      </c>
      <c r="F116" s="1" t="s">
        <v>791</v>
      </c>
      <c r="I116" s="1" t="s">
        <v>792</v>
      </c>
      <c r="J116" t="s">
        <v>793</v>
      </c>
      <c r="N116" t="s">
        <v>89</v>
      </c>
      <c r="X116" s="1" t="s">
        <v>134</v>
      </c>
      <c r="AH116">
        <v>1</v>
      </c>
      <c r="AI116">
        <v>1</v>
      </c>
      <c r="AT116" t="s">
        <v>107</v>
      </c>
      <c r="AU116">
        <v>2018</v>
      </c>
      <c r="AV116">
        <v>24</v>
      </c>
      <c r="AW116">
        <v>3</v>
      </c>
      <c r="BB116">
        <v>186</v>
      </c>
      <c r="BC116">
        <v>190</v>
      </c>
      <c r="BE116" t="s">
        <v>794</v>
      </c>
      <c r="BF116" t="str">
        <f>HYPERLINK("http://dx.doi.org/10.1016/j.afju.2018.05.006","http://dx.doi.org/10.1016/j.afju.2018.05.006")</f>
        <v>http://dx.doi.org/10.1016/j.afju.2018.05.006</v>
      </c>
      <c r="BR116" t="s">
        <v>83</v>
      </c>
      <c r="BS116" t="s">
        <v>795</v>
      </c>
      <c r="BT116" t="str">
        <f>HYPERLINK("https%3A%2F%2Fwww.webofscience.com%2Fwos%2Fwoscc%2Ffull-record%2FWOS:000446697600007","View Full Record in Web of Science")</f>
        <v>View Full Record in Web of Science</v>
      </c>
    </row>
    <row r="117" spans="1:72" ht="66">
      <c r="A117" t="s">
        <v>72</v>
      </c>
      <c r="B117" t="s">
        <v>796</v>
      </c>
      <c r="F117" s="1" t="s">
        <v>797</v>
      </c>
      <c r="I117" s="1" t="s">
        <v>798</v>
      </c>
      <c r="J117" t="s">
        <v>410</v>
      </c>
      <c r="N117" t="s">
        <v>89</v>
      </c>
      <c r="X117" s="1" t="s">
        <v>79</v>
      </c>
      <c r="AH117">
        <v>1</v>
      </c>
      <c r="AI117">
        <v>1</v>
      </c>
      <c r="AT117" t="s">
        <v>799</v>
      </c>
      <c r="AU117">
        <v>2020</v>
      </c>
      <c r="AV117">
        <v>18</v>
      </c>
      <c r="AW117">
        <v>4</v>
      </c>
      <c r="BD117">
        <v>109</v>
      </c>
      <c r="BE117" t="s">
        <v>800</v>
      </c>
      <c r="BF117" t="str">
        <f>HYPERLINK("http://dx.doi.org/10.1007/s40944-020-00454-z","http://dx.doi.org/10.1007/s40944-020-00454-z")</f>
        <v>http://dx.doi.org/10.1007/s40944-020-00454-z</v>
      </c>
      <c r="BR117" t="s">
        <v>83</v>
      </c>
      <c r="BS117" t="s">
        <v>801</v>
      </c>
      <c r="BT117" t="str">
        <f>HYPERLINK("https%3A%2F%2Fwww.webofscience.com%2Fwos%2Fwoscc%2Ffull-record%2FWOS:000575415600001","View Full Record in Web of Science")</f>
        <v>View Full Record in Web of Science</v>
      </c>
    </row>
    <row r="118" spans="1:72" ht="78.75">
      <c r="A118" t="s">
        <v>72</v>
      </c>
      <c r="B118" t="s">
        <v>802</v>
      </c>
      <c r="F118" s="1" t="s">
        <v>803</v>
      </c>
      <c r="I118" s="1" t="s">
        <v>804</v>
      </c>
      <c r="J118" t="s">
        <v>805</v>
      </c>
      <c r="N118" t="s">
        <v>89</v>
      </c>
      <c r="X118" s="1" t="s">
        <v>79</v>
      </c>
      <c r="AH118">
        <v>3</v>
      </c>
      <c r="AI118">
        <v>3</v>
      </c>
      <c r="AT118" t="s">
        <v>806</v>
      </c>
      <c r="AU118">
        <v>2017</v>
      </c>
      <c r="AV118">
        <v>29</v>
      </c>
      <c r="AW118">
        <v>3</v>
      </c>
      <c r="BB118">
        <v>289</v>
      </c>
      <c r="BC118">
        <v>292</v>
      </c>
      <c r="BE118" t="s">
        <v>807</v>
      </c>
      <c r="BF118" t="str">
        <f>HYPERLINK("http://dx.doi.org/10.1176/appi.neuropsych.16090163","http://dx.doi.org/10.1176/appi.neuropsych.16090163")</f>
        <v>http://dx.doi.org/10.1176/appi.neuropsych.16090163</v>
      </c>
      <c r="BN118">
        <v>28294711</v>
      </c>
      <c r="BR118" t="s">
        <v>83</v>
      </c>
      <c r="BS118" t="s">
        <v>808</v>
      </c>
      <c r="BT118" t="str">
        <f>HYPERLINK("https%3A%2F%2Fwww.webofscience.com%2Fwos%2Fwoscc%2Ffull-record%2FWOS:000408229700013","View Full Record in Web of Science")</f>
        <v>View Full Record in Web of Science</v>
      </c>
    </row>
    <row r="119" spans="1:72" ht="52.5">
      <c r="A119" t="s">
        <v>72</v>
      </c>
      <c r="B119" t="s">
        <v>809</v>
      </c>
      <c r="F119" s="1" t="s">
        <v>810</v>
      </c>
      <c r="I119" s="1" t="s">
        <v>811</v>
      </c>
      <c r="J119" t="s">
        <v>518</v>
      </c>
      <c r="N119" t="s">
        <v>89</v>
      </c>
      <c r="X119" s="1" t="s">
        <v>79</v>
      </c>
      <c r="AH119">
        <v>1</v>
      </c>
      <c r="AI119">
        <v>1</v>
      </c>
      <c r="AT119" t="s">
        <v>387</v>
      </c>
      <c r="AU119">
        <v>2019</v>
      </c>
      <c r="AV119">
        <v>9</v>
      </c>
      <c r="AW119">
        <v>2</v>
      </c>
      <c r="BB119">
        <v>484</v>
      </c>
      <c r="BC119">
        <v>489</v>
      </c>
      <c r="BR119" t="s">
        <v>83</v>
      </c>
      <c r="BS119" t="s">
        <v>812</v>
      </c>
      <c r="BT119" t="str">
        <f>HYPERLINK("https%3A%2F%2Fwww.webofscience.com%2Fwos%2Fwoscc%2Ffull-record%2FWOS:000480795800001","View Full Record in Web of Science")</f>
        <v>View Full Record in Web of Science</v>
      </c>
    </row>
    <row r="120" spans="1:72" ht="26.25">
      <c r="A120" t="s">
        <v>72</v>
      </c>
      <c r="B120" t="s">
        <v>813</v>
      </c>
      <c r="F120" s="1" t="s">
        <v>814</v>
      </c>
      <c r="I120" s="1" t="s">
        <v>815</v>
      </c>
      <c r="J120" t="s">
        <v>816</v>
      </c>
      <c r="N120" t="s">
        <v>89</v>
      </c>
      <c r="X120" s="1" t="s">
        <v>79</v>
      </c>
      <c r="AH120">
        <v>4</v>
      </c>
      <c r="AI120">
        <v>4</v>
      </c>
      <c r="AT120" t="s">
        <v>387</v>
      </c>
      <c r="AU120">
        <v>2017</v>
      </c>
      <c r="AV120">
        <v>30</v>
      </c>
      <c r="AW120">
        <v>2</v>
      </c>
      <c r="BB120">
        <v>89</v>
      </c>
      <c r="BC120">
        <v>92</v>
      </c>
      <c r="BN120">
        <v>28816218</v>
      </c>
      <c r="BR120" t="s">
        <v>83</v>
      </c>
      <c r="BS120" t="s">
        <v>817</v>
      </c>
      <c r="BT120" t="str">
        <f>HYPERLINK("https%3A%2F%2Fwww.webofscience.com%2Fwos%2Fwoscc%2Ffull-record%2FWOS:000411659500010","View Full Record in Web of Science")</f>
        <v>View Full Record in Web of Science</v>
      </c>
    </row>
    <row r="121" spans="1:72" ht="66">
      <c r="A121" t="s">
        <v>72</v>
      </c>
      <c r="B121" t="s">
        <v>818</v>
      </c>
      <c r="F121" s="1" t="s">
        <v>819</v>
      </c>
      <c r="I121" s="1" t="s">
        <v>820</v>
      </c>
      <c r="J121" t="s">
        <v>410</v>
      </c>
      <c r="N121" t="s">
        <v>89</v>
      </c>
      <c r="X121" s="1" t="s">
        <v>134</v>
      </c>
      <c r="AH121">
        <v>0</v>
      </c>
      <c r="AI121">
        <v>0</v>
      </c>
      <c r="AT121" t="s">
        <v>821</v>
      </c>
      <c r="AU121">
        <v>2020</v>
      </c>
      <c r="AV121">
        <v>18</v>
      </c>
      <c r="AW121">
        <v>3</v>
      </c>
      <c r="BD121">
        <v>87</v>
      </c>
      <c r="BE121" t="s">
        <v>822</v>
      </c>
      <c r="BF121" t="str">
        <f>HYPERLINK("http://dx.doi.org/10.1007/s40944-020-00436-1","http://dx.doi.org/10.1007/s40944-020-00436-1")</f>
        <v>http://dx.doi.org/10.1007/s40944-020-00436-1</v>
      </c>
      <c r="BR121" t="s">
        <v>83</v>
      </c>
      <c r="BS121" t="s">
        <v>823</v>
      </c>
      <c r="BT121" t="str">
        <f>HYPERLINK("https%3A%2F%2Fwww.webofscience.com%2Fwos%2Fwoscc%2Ffull-record%2FWOS:000560372800002","View Full Record in Web of Science")</f>
        <v>View Full Record in Web of Science</v>
      </c>
    </row>
    <row r="122" spans="1:72" ht="105">
      <c r="A122" t="s">
        <v>72</v>
      </c>
      <c r="B122" t="s">
        <v>824</v>
      </c>
      <c r="F122" s="1" t="s">
        <v>825</v>
      </c>
      <c r="I122" s="1" t="s">
        <v>826</v>
      </c>
      <c r="J122" t="s">
        <v>827</v>
      </c>
      <c r="N122" t="s">
        <v>89</v>
      </c>
      <c r="X122" s="1" t="s">
        <v>79</v>
      </c>
      <c r="AH122">
        <v>11</v>
      </c>
      <c r="AI122">
        <v>11</v>
      </c>
      <c r="AT122" t="s">
        <v>119</v>
      </c>
      <c r="AU122">
        <v>2017</v>
      </c>
      <c r="AV122">
        <v>7</v>
      </c>
      <c r="AW122">
        <v>2</v>
      </c>
      <c r="BB122">
        <v>111</v>
      </c>
      <c r="BC122">
        <v>118</v>
      </c>
      <c r="BE122" t="s">
        <v>828</v>
      </c>
      <c r="BF122" t="str">
        <f>HYPERLINK("http://dx.doi.org/10.1016/j.jegh.2017.02.002","http://dx.doi.org/10.1016/j.jegh.2017.02.002")</f>
        <v>http://dx.doi.org/10.1016/j.jegh.2017.02.002</v>
      </c>
      <c r="BN122">
        <v>28315657</v>
      </c>
      <c r="BR122" t="s">
        <v>83</v>
      </c>
      <c r="BS122" t="s">
        <v>829</v>
      </c>
      <c r="BT122" t="str">
        <f>HYPERLINK("https%3A%2F%2Fwww.webofscience.com%2Fwos%2Fwoscc%2Ffull-record%2FWOS:000404150300004","View Full Record in Web of Science")</f>
        <v>View Full Record in Web of Science</v>
      </c>
    </row>
    <row r="123" spans="1:72" ht="39">
      <c r="A123" t="s">
        <v>72</v>
      </c>
      <c r="B123" t="s">
        <v>830</v>
      </c>
      <c r="F123" s="1" t="s">
        <v>831</v>
      </c>
      <c r="I123" s="1" t="s">
        <v>832</v>
      </c>
      <c r="J123" t="s">
        <v>816</v>
      </c>
      <c r="N123" t="s">
        <v>78</v>
      </c>
      <c r="X123" s="1" t="s">
        <v>79</v>
      </c>
      <c r="AH123">
        <v>0</v>
      </c>
      <c r="AI123">
        <v>0</v>
      </c>
      <c r="AT123" t="s">
        <v>614</v>
      </c>
      <c r="AU123">
        <v>2017</v>
      </c>
      <c r="AV123">
        <v>30</v>
      </c>
      <c r="AW123">
        <v>3</v>
      </c>
      <c r="BB123">
        <v>178</v>
      </c>
      <c r="BC123">
        <v>179</v>
      </c>
      <c r="BN123">
        <v>28937012</v>
      </c>
      <c r="BR123" t="s">
        <v>83</v>
      </c>
      <c r="BS123" t="s">
        <v>833</v>
      </c>
      <c r="BT123" t="str">
        <f>HYPERLINK("https%3A%2F%2Fwww.webofscience.com%2Fwos%2Fwoscc%2Ffull-record%2FWOS:000411919300022","View Full Record in Web of Science")</f>
        <v>View Full Record in Web of Science</v>
      </c>
    </row>
    <row r="124" spans="1:72" ht="78.75">
      <c r="A124" t="s">
        <v>72</v>
      </c>
      <c r="B124" t="s">
        <v>834</v>
      </c>
      <c r="F124" s="1" t="s">
        <v>835</v>
      </c>
      <c r="I124" s="1" t="s">
        <v>836</v>
      </c>
      <c r="J124" t="s">
        <v>837</v>
      </c>
      <c r="N124" t="s">
        <v>89</v>
      </c>
      <c r="X124" s="1" t="s">
        <v>79</v>
      </c>
      <c r="AH124">
        <v>0</v>
      </c>
      <c r="AI124">
        <v>0</v>
      </c>
      <c r="AT124" t="s">
        <v>838</v>
      </c>
      <c r="AU124">
        <v>2020</v>
      </c>
      <c r="AV124">
        <v>9</v>
      </c>
      <c r="AW124">
        <v>37</v>
      </c>
      <c r="BB124">
        <v>2704</v>
      </c>
      <c r="BC124">
        <v>2709</v>
      </c>
      <c r="BE124" t="s">
        <v>839</v>
      </c>
      <c r="BF124" t="str">
        <f>HYPERLINK("http://dx.doi.org/10.14260/jemds/2020/588","http://dx.doi.org/10.14260/jemds/2020/588")</f>
        <v>http://dx.doi.org/10.14260/jemds/2020/588</v>
      </c>
      <c r="BR124" t="s">
        <v>83</v>
      </c>
      <c r="BS124" t="s">
        <v>840</v>
      </c>
      <c r="BT124" t="str">
        <f>HYPERLINK("https%3A%2F%2Fwww.webofscience.com%2Fwos%2Fwoscc%2Ffull-record%2FWOS:000576878300008","View Full Record in Web of Science")</f>
        <v>View Full Record in Web of Science</v>
      </c>
    </row>
    <row r="125" spans="1:72" ht="105">
      <c r="A125" t="s">
        <v>72</v>
      </c>
      <c r="B125" t="s">
        <v>841</v>
      </c>
      <c r="F125" s="1" t="s">
        <v>842</v>
      </c>
      <c r="I125" s="1" t="s">
        <v>843</v>
      </c>
      <c r="J125" t="s">
        <v>844</v>
      </c>
      <c r="N125" t="s">
        <v>78</v>
      </c>
      <c r="X125" s="1" t="s">
        <v>114</v>
      </c>
      <c r="AH125">
        <v>0</v>
      </c>
      <c r="AI125">
        <v>0</v>
      </c>
      <c r="AU125">
        <v>2021</v>
      </c>
      <c r="AV125">
        <v>34</v>
      </c>
      <c r="AW125">
        <v>1</v>
      </c>
      <c r="BD125" t="s">
        <v>845</v>
      </c>
      <c r="BE125" t="s">
        <v>846</v>
      </c>
      <c r="BF125" t="str">
        <f>HYPERLINK("http://dx.doi.org/10.1590/0102-672020190004e1565","http://dx.doi.org/10.1590/0102-672020190004e1565")</f>
        <v>http://dx.doi.org/10.1590/0102-672020190004e1565</v>
      </c>
      <c r="BN125">
        <v>34008709</v>
      </c>
      <c r="BR125" t="s">
        <v>83</v>
      </c>
      <c r="BS125" t="s">
        <v>847</v>
      </c>
      <c r="BT125" t="str">
        <f>HYPERLINK("https%3A%2F%2Fwww.webofscience.com%2Fwos%2Fwoscc%2Ffull-record%2FWOS:000652193100008","View Full Record in Web of Science")</f>
        <v>View Full Record in Web of Science</v>
      </c>
    </row>
    <row r="126" spans="1:72" ht="52.5">
      <c r="A126" t="s">
        <v>72</v>
      </c>
      <c r="B126" t="s">
        <v>848</v>
      </c>
      <c r="F126" s="1" t="s">
        <v>849</v>
      </c>
      <c r="I126" s="1" t="s">
        <v>850</v>
      </c>
      <c r="J126" t="s">
        <v>148</v>
      </c>
      <c r="N126" t="s">
        <v>89</v>
      </c>
      <c r="X126" s="1" t="s">
        <v>79</v>
      </c>
      <c r="AH126">
        <v>3</v>
      </c>
      <c r="AI126">
        <v>3</v>
      </c>
      <c r="AT126" t="s">
        <v>149</v>
      </c>
      <c r="AU126">
        <v>2020</v>
      </c>
      <c r="AV126">
        <v>14</v>
      </c>
      <c r="AW126">
        <v>5</v>
      </c>
      <c r="BB126" t="s">
        <v>851</v>
      </c>
      <c r="BC126" t="s">
        <v>852</v>
      </c>
      <c r="BE126" t="s">
        <v>853</v>
      </c>
      <c r="BF126" t="str">
        <f>HYPERLINK("http://dx.doi.org/10.7860/JCDR/2020/44315.13682","http://dx.doi.org/10.7860/JCDR/2020/44315.13682")</f>
        <v>http://dx.doi.org/10.7860/JCDR/2020/44315.13682</v>
      </c>
      <c r="BR126" t="s">
        <v>83</v>
      </c>
      <c r="BS126" t="s">
        <v>854</v>
      </c>
      <c r="BT126" t="str">
        <f>HYPERLINK("https%3A%2F%2Fwww.webofscience.com%2Fwos%2Fwoscc%2Ffull-record%2FWOS:000540024700041","View Full Record in Web of Science")</f>
        <v>View Full Record in Web of Science</v>
      </c>
    </row>
    <row r="127" spans="1:72" ht="52.5">
      <c r="A127" t="s">
        <v>72</v>
      </c>
      <c r="B127" t="s">
        <v>855</v>
      </c>
      <c r="F127" s="1" t="s">
        <v>856</v>
      </c>
      <c r="I127" s="1" t="s">
        <v>857</v>
      </c>
      <c r="J127" t="s">
        <v>858</v>
      </c>
      <c r="N127" t="s">
        <v>52</v>
      </c>
      <c r="X127" s="1" t="s">
        <v>79</v>
      </c>
      <c r="AH127">
        <v>0</v>
      </c>
      <c r="AI127">
        <v>0</v>
      </c>
      <c r="AT127" t="s">
        <v>649</v>
      </c>
      <c r="AU127">
        <v>2022</v>
      </c>
      <c r="AV127">
        <v>186</v>
      </c>
      <c r="AY127">
        <v>1</v>
      </c>
      <c r="BA127" t="s">
        <v>859</v>
      </c>
      <c r="BD127">
        <v>109297</v>
      </c>
      <c r="BE127" t="s">
        <v>860</v>
      </c>
      <c r="BF127" t="str">
        <f>HYPERLINK("http://dx.doi.org/10.1016/j.diabres.2022.109297","http://dx.doi.org/10.1016/j.diabres.2022.109297")</f>
        <v>http://dx.doi.org/10.1016/j.diabres.2022.109297</v>
      </c>
      <c r="BR127" t="s">
        <v>83</v>
      </c>
      <c r="BS127" t="s">
        <v>861</v>
      </c>
      <c r="BT127" t="str">
        <f>HYPERLINK("https%3A%2F%2Fwww.webofscience.com%2Fwos%2Fwoscc%2Ffull-record%2FWOS:000878223500058","View Full Record in Web of Science")</f>
        <v>View Full Record in Web of Science</v>
      </c>
    </row>
    <row r="128" spans="1:72" ht="78.75">
      <c r="A128" t="s">
        <v>72</v>
      </c>
      <c r="B128" t="s">
        <v>862</v>
      </c>
      <c r="F128" s="1" t="s">
        <v>863</v>
      </c>
      <c r="I128" s="1" t="s">
        <v>864</v>
      </c>
      <c r="J128" t="s">
        <v>865</v>
      </c>
      <c r="N128" t="s">
        <v>89</v>
      </c>
      <c r="X128" s="1" t="s">
        <v>114</v>
      </c>
      <c r="AH128">
        <v>0</v>
      </c>
      <c r="AI128">
        <v>0</v>
      </c>
      <c r="AT128" t="s">
        <v>373</v>
      </c>
      <c r="AU128">
        <v>2020</v>
      </c>
      <c r="AV128">
        <v>50</v>
      </c>
      <c r="AW128">
        <v>3</v>
      </c>
      <c r="BB128">
        <v>209</v>
      </c>
      <c r="BC128">
        <v>215</v>
      </c>
      <c r="BD128">
        <v>49475520921277</v>
      </c>
      <c r="BE128" t="s">
        <v>866</v>
      </c>
      <c r="BF128" t="str">
        <f>HYPERLINK("http://dx.doi.org/10.1177/0049475520921277","http://dx.doi.org/10.1177/0049475520921277")</f>
        <v>http://dx.doi.org/10.1177/0049475520921277</v>
      </c>
      <c r="BH128" t="s">
        <v>867</v>
      </c>
      <c r="BN128">
        <v>32349606</v>
      </c>
      <c r="BR128" t="s">
        <v>83</v>
      </c>
      <c r="BS128" t="s">
        <v>868</v>
      </c>
      <c r="BT128" t="str">
        <f>HYPERLINK("https%3A%2F%2Fwww.webofscience.com%2Fwos%2Fwoscc%2Ffull-record%2FWOS:000533085200001","View Full Record in Web of Science")</f>
        <v>View Full Record in Web of Science</v>
      </c>
    </row>
    <row r="129" spans="1:72" ht="39">
      <c r="A129" t="s">
        <v>72</v>
      </c>
      <c r="B129" t="s">
        <v>869</v>
      </c>
      <c r="F129" s="1" t="s">
        <v>870</v>
      </c>
      <c r="I129" s="1" t="s">
        <v>871</v>
      </c>
      <c r="J129" t="s">
        <v>872</v>
      </c>
      <c r="N129" t="s">
        <v>78</v>
      </c>
      <c r="X129" s="1" t="s">
        <v>134</v>
      </c>
      <c r="AH129">
        <v>0</v>
      </c>
      <c r="AI129">
        <v>0</v>
      </c>
      <c r="AT129" t="s">
        <v>166</v>
      </c>
      <c r="AU129">
        <v>2018</v>
      </c>
      <c r="AV129">
        <v>28</v>
      </c>
      <c r="AW129">
        <v>3</v>
      </c>
      <c r="BB129">
        <v>257</v>
      </c>
      <c r="BC129">
        <v>258</v>
      </c>
      <c r="BN129">
        <v>29544595</v>
      </c>
      <c r="BR129" t="s">
        <v>83</v>
      </c>
      <c r="BS129" t="s">
        <v>873</v>
      </c>
      <c r="BT129" t="str">
        <f>HYPERLINK("https%3A%2F%2Fwww.webofscience.com%2Fwos%2Fwoscc%2Ffull-record%2FWOS:000428163000026","View Full Record in Web of Science")</f>
        <v>View Full Record in Web of Science</v>
      </c>
    </row>
    <row r="130" spans="1:72" ht="39">
      <c r="A130" t="s">
        <v>72</v>
      </c>
      <c r="B130" t="s">
        <v>874</v>
      </c>
      <c r="F130" s="1" t="s">
        <v>875</v>
      </c>
      <c r="I130" s="1" t="s">
        <v>876</v>
      </c>
      <c r="J130" t="s">
        <v>148</v>
      </c>
      <c r="N130" t="s">
        <v>89</v>
      </c>
      <c r="X130" s="1" t="s">
        <v>79</v>
      </c>
      <c r="AH130">
        <v>2</v>
      </c>
      <c r="AI130">
        <v>2</v>
      </c>
      <c r="AT130" t="s">
        <v>107</v>
      </c>
      <c r="AU130">
        <v>2017</v>
      </c>
      <c r="AV130">
        <v>11</v>
      </c>
      <c r="AW130">
        <v>9</v>
      </c>
      <c r="BB130" t="s">
        <v>877</v>
      </c>
      <c r="BC130" t="s">
        <v>878</v>
      </c>
      <c r="BE130" t="s">
        <v>879</v>
      </c>
      <c r="BF130" t="str">
        <f>HYPERLINK("http://dx.doi.org/10.7860/JCDR/2017/29465.10561","http://dx.doi.org/10.7860/JCDR/2017/29465.10561")</f>
        <v>http://dx.doi.org/10.7860/JCDR/2017/29465.10561</v>
      </c>
      <c r="BN130">
        <v>29207740</v>
      </c>
      <c r="BR130" t="s">
        <v>83</v>
      </c>
      <c r="BS130" t="s">
        <v>880</v>
      </c>
      <c r="BT130" t="str">
        <f>HYPERLINK("https%3A%2F%2Fwww.webofscience.com%2Fwos%2Fwoscc%2Ffull-record%2FWOS:000419155000135","View Full Record in Web of Science")</f>
        <v>View Full Record in Web of Science</v>
      </c>
    </row>
    <row r="131" spans="1:72" ht="39">
      <c r="A131" t="s">
        <v>72</v>
      </c>
      <c r="B131" t="s">
        <v>881</v>
      </c>
      <c r="F131" s="1" t="s">
        <v>882</v>
      </c>
      <c r="I131" s="1" t="s">
        <v>883</v>
      </c>
      <c r="J131" t="s">
        <v>884</v>
      </c>
      <c r="N131" t="s">
        <v>89</v>
      </c>
      <c r="X131" s="1" t="s">
        <v>79</v>
      </c>
      <c r="AH131">
        <v>0</v>
      </c>
      <c r="AI131">
        <v>0</v>
      </c>
      <c r="AT131" t="s">
        <v>166</v>
      </c>
      <c r="AU131">
        <v>2022</v>
      </c>
      <c r="AV131">
        <v>38</v>
      </c>
      <c r="AW131">
        <v>2</v>
      </c>
      <c r="BB131">
        <v>149</v>
      </c>
      <c r="BC131">
        <v>156</v>
      </c>
      <c r="BE131" t="s">
        <v>885</v>
      </c>
      <c r="BF131" t="str">
        <f>HYPERLINK("http://dx.doi.org/10.1007/s12055-021-01312-z","http://dx.doi.org/10.1007/s12055-021-01312-z")</f>
        <v>http://dx.doi.org/10.1007/s12055-021-01312-z</v>
      </c>
      <c r="BH131" t="s">
        <v>886</v>
      </c>
      <c r="BN131">
        <v>35221553</v>
      </c>
      <c r="BR131" t="s">
        <v>83</v>
      </c>
      <c r="BS131" t="s">
        <v>887</v>
      </c>
      <c r="BT131" t="str">
        <f>HYPERLINK("https%3A%2F%2Fwww.webofscience.com%2Fwos%2Fwoscc%2Ffull-record%2FWOS:000749981500001","View Full Record in Web of Science")</f>
        <v>View Full Record in Web of Science</v>
      </c>
    </row>
    <row r="132" spans="1:72" ht="26.25">
      <c r="A132" t="s">
        <v>72</v>
      </c>
      <c r="B132" t="s">
        <v>888</v>
      </c>
      <c r="F132" s="1" t="s">
        <v>889</v>
      </c>
      <c r="I132" s="1" t="s">
        <v>890</v>
      </c>
      <c r="J132" t="s">
        <v>891</v>
      </c>
      <c r="N132" t="s">
        <v>89</v>
      </c>
      <c r="X132" s="1" t="s">
        <v>79</v>
      </c>
      <c r="AH132">
        <v>4</v>
      </c>
      <c r="AI132">
        <v>6</v>
      </c>
      <c r="AT132" t="s">
        <v>80</v>
      </c>
      <c r="AU132">
        <v>2018</v>
      </c>
      <c r="AV132">
        <v>12</v>
      </c>
      <c r="AW132">
        <v>6</v>
      </c>
      <c r="BB132">
        <v>1071</v>
      </c>
      <c r="BC132">
        <v>1074</v>
      </c>
      <c r="BE132" t="s">
        <v>892</v>
      </c>
      <c r="BF132" t="str">
        <f>HYPERLINK("http://dx.doi.org/10.1016/j.dsx.2018.06.027","http://dx.doi.org/10.1016/j.dsx.2018.06.027")</f>
        <v>http://dx.doi.org/10.1016/j.dsx.2018.06.027</v>
      </c>
      <c r="BN132">
        <v>30042080</v>
      </c>
      <c r="BR132" t="s">
        <v>83</v>
      </c>
      <c r="BS132" t="s">
        <v>893</v>
      </c>
      <c r="BT132" t="str">
        <f>HYPERLINK("https%3A%2F%2Fwww.webofscience.com%2Fwos%2Fwoscc%2Ffull-record%2FWOS:000442950100041","View Full Record in Web of Science")</f>
        <v>View Full Record in Web of Science</v>
      </c>
    </row>
    <row r="133" spans="1:72" ht="52.5">
      <c r="A133" t="s">
        <v>72</v>
      </c>
      <c r="B133" t="s">
        <v>894</v>
      </c>
      <c r="F133" s="1" t="s">
        <v>895</v>
      </c>
      <c r="I133" s="1" t="s">
        <v>896</v>
      </c>
      <c r="J133" t="s">
        <v>648</v>
      </c>
      <c r="N133" t="s">
        <v>89</v>
      </c>
      <c r="X133" s="1" t="s">
        <v>79</v>
      </c>
      <c r="AH133">
        <v>2</v>
      </c>
      <c r="AI133">
        <v>2</v>
      </c>
      <c r="AT133" t="s">
        <v>335</v>
      </c>
      <c r="AU133">
        <v>2017</v>
      </c>
      <c r="AV133">
        <v>21</v>
      </c>
      <c r="AW133">
        <v>8</v>
      </c>
      <c r="BB133">
        <v>941</v>
      </c>
      <c r="BC133">
        <v>946</v>
      </c>
      <c r="BE133" t="s">
        <v>897</v>
      </c>
      <c r="BF133" t="str">
        <f>HYPERLINK("http://dx.doi.org/10.5588/ijtld.16.0919","http://dx.doi.org/10.5588/ijtld.16.0919")</f>
        <v>http://dx.doi.org/10.5588/ijtld.16.0919</v>
      </c>
      <c r="BN133">
        <v>28786804</v>
      </c>
      <c r="BR133" t="s">
        <v>83</v>
      </c>
      <c r="BS133" t="s">
        <v>898</v>
      </c>
      <c r="BT133" t="str">
        <f>HYPERLINK("https%3A%2F%2Fwww.webofscience.com%2Fwos%2Fwoscc%2Ffull-record%2FWOS:000406895600018","View Full Record in Web of Science")</f>
        <v>View Full Record in Web of Science</v>
      </c>
    </row>
    <row r="134" spans="1:72" ht="52.5">
      <c r="A134" t="s">
        <v>72</v>
      </c>
      <c r="B134" t="s">
        <v>899</v>
      </c>
      <c r="F134" s="1" t="s">
        <v>900</v>
      </c>
      <c r="I134" s="1" t="s">
        <v>901</v>
      </c>
      <c r="J134" t="s">
        <v>837</v>
      </c>
      <c r="N134" t="s">
        <v>89</v>
      </c>
      <c r="X134" s="1" t="s">
        <v>79</v>
      </c>
      <c r="AH134">
        <v>0</v>
      </c>
      <c r="AI134">
        <v>0</v>
      </c>
      <c r="AT134" t="s">
        <v>902</v>
      </c>
      <c r="AU134">
        <v>2020</v>
      </c>
      <c r="AV134">
        <v>9</v>
      </c>
      <c r="AW134">
        <v>34</v>
      </c>
      <c r="BB134">
        <v>2413</v>
      </c>
      <c r="BC134">
        <v>2416</v>
      </c>
      <c r="BE134" t="s">
        <v>903</v>
      </c>
      <c r="BF134" t="str">
        <f>HYPERLINK("http://dx.doi.org/10.14260/jemds/2020/525","http://dx.doi.org/10.14260/jemds/2020/525")</f>
        <v>http://dx.doi.org/10.14260/jemds/2020/525</v>
      </c>
      <c r="BR134" t="s">
        <v>83</v>
      </c>
      <c r="BS134" t="s">
        <v>904</v>
      </c>
      <c r="BT134" t="str">
        <f>HYPERLINK("https%3A%2F%2Fwww.webofscience.com%2Fwos%2Fwoscc%2Ffull-record%2FWOS:000571492800002","View Full Record in Web of Science")</f>
        <v>View Full Record in Web of Science</v>
      </c>
    </row>
    <row r="135" spans="1:72" ht="66">
      <c r="A135" t="s">
        <v>72</v>
      </c>
      <c r="B135" t="s">
        <v>905</v>
      </c>
      <c r="F135" s="1" t="s">
        <v>906</v>
      </c>
      <c r="I135" s="1" t="s">
        <v>907</v>
      </c>
      <c r="J135" t="s">
        <v>531</v>
      </c>
      <c r="N135" t="s">
        <v>89</v>
      </c>
      <c r="X135" s="1" t="s">
        <v>79</v>
      </c>
      <c r="AH135">
        <v>1</v>
      </c>
      <c r="AI135">
        <v>2</v>
      </c>
      <c r="AT135" t="s">
        <v>209</v>
      </c>
      <c r="AU135">
        <v>2022</v>
      </c>
      <c r="AV135">
        <v>74</v>
      </c>
      <c r="AW135" t="s">
        <v>908</v>
      </c>
      <c r="AY135">
        <v>2</v>
      </c>
      <c r="AZ135" t="s">
        <v>468</v>
      </c>
      <c r="BB135">
        <v>1836</v>
      </c>
      <c r="BC135">
        <v>1840</v>
      </c>
      <c r="BE135" t="s">
        <v>909</v>
      </c>
      <c r="BF135" t="str">
        <f>HYPERLINK("http://dx.doi.org/10.1007/s12070-020-01859-0","http://dx.doi.org/10.1007/s12070-020-01859-0")</f>
        <v>http://dx.doi.org/10.1007/s12070-020-01859-0</v>
      </c>
      <c r="BH135" t="s">
        <v>867</v>
      </c>
      <c r="BN135">
        <v>36452655</v>
      </c>
      <c r="BR135" t="s">
        <v>83</v>
      </c>
      <c r="BS135" t="s">
        <v>910</v>
      </c>
      <c r="BT135" t="str">
        <f>HYPERLINK("https%3A%2F%2Fwww.webofscience.com%2Fwos%2Fwoscc%2Ffull-record%2FWOS:000528151800001","View Full Record in Web of Science")</f>
        <v>View Full Record in Web of Science</v>
      </c>
    </row>
    <row r="136" spans="1:72" ht="52.5">
      <c r="A136" t="s">
        <v>72</v>
      </c>
      <c r="B136" t="s">
        <v>911</v>
      </c>
      <c r="F136" s="1" t="s">
        <v>912</v>
      </c>
      <c r="I136" s="1" t="s">
        <v>913</v>
      </c>
      <c r="J136" t="s">
        <v>141</v>
      </c>
      <c r="N136" t="s">
        <v>89</v>
      </c>
      <c r="X136" s="1" t="s">
        <v>79</v>
      </c>
      <c r="AH136">
        <v>4</v>
      </c>
      <c r="AI136">
        <v>4</v>
      </c>
      <c r="AT136" t="s">
        <v>649</v>
      </c>
      <c r="AU136">
        <v>2020</v>
      </c>
      <c r="AV136">
        <v>11</v>
      </c>
      <c r="AW136">
        <v>2</v>
      </c>
      <c r="BB136">
        <v>261</v>
      </c>
      <c r="BC136">
        <v>266</v>
      </c>
      <c r="BE136" t="s">
        <v>914</v>
      </c>
      <c r="BF136" t="str">
        <f>HYPERLINK("http://dx.doi.org/10.1055/s-0040-1703422","http://dx.doi.org/10.1055/s-0040-1703422")</f>
        <v>http://dx.doi.org/10.1055/s-0040-1703422</v>
      </c>
      <c r="BN136">
        <v>32367981</v>
      </c>
      <c r="BR136" t="s">
        <v>83</v>
      </c>
      <c r="BS136" t="s">
        <v>915</v>
      </c>
      <c r="BT136" t="str">
        <f>HYPERLINK("https%3A%2F%2Fwww.webofscience.com%2Fwos%2Fwoscc%2Ffull-record%2FWOS:000531377100009","View Full Record in Web of Science")</f>
        <v>View Full Record in Web of Science</v>
      </c>
    </row>
    <row r="137" spans="1:72" ht="105">
      <c r="A137" t="s">
        <v>72</v>
      </c>
      <c r="B137" t="s">
        <v>916</v>
      </c>
      <c r="F137" s="1" t="s">
        <v>917</v>
      </c>
      <c r="I137" s="1" t="s">
        <v>918</v>
      </c>
      <c r="J137" t="s">
        <v>837</v>
      </c>
      <c r="N137" t="s">
        <v>89</v>
      </c>
      <c r="X137" s="1" t="s">
        <v>114</v>
      </c>
      <c r="AH137">
        <v>0</v>
      </c>
      <c r="AI137">
        <v>0</v>
      </c>
      <c r="AT137" t="s">
        <v>919</v>
      </c>
      <c r="AU137">
        <v>2017</v>
      </c>
      <c r="AV137">
        <v>6</v>
      </c>
      <c r="AW137">
        <v>52</v>
      </c>
      <c r="BB137">
        <v>3951</v>
      </c>
      <c r="BC137">
        <v>3954</v>
      </c>
      <c r="BE137" t="s">
        <v>920</v>
      </c>
      <c r="BF137" t="str">
        <f>HYPERLINK("http://dx.doi.org/10.14260/jemds/2017/855","http://dx.doi.org/10.14260/jemds/2017/855")</f>
        <v>http://dx.doi.org/10.14260/jemds/2017/855</v>
      </c>
      <c r="BR137" t="s">
        <v>83</v>
      </c>
      <c r="BS137" t="s">
        <v>921</v>
      </c>
      <c r="BT137" t="str">
        <f>HYPERLINK("https%3A%2F%2Fwww.webofscience.com%2Fwos%2Fwoscc%2Ffull-record%2FWOS:000405925700004","View Full Record in Web of Science")</f>
        <v>View Full Record in Web of Science</v>
      </c>
    </row>
    <row r="138" spans="1:72" ht="52.5">
      <c r="A138" t="s">
        <v>72</v>
      </c>
      <c r="B138" t="s">
        <v>922</v>
      </c>
      <c r="F138" s="1" t="s">
        <v>923</v>
      </c>
      <c r="I138" s="1" t="s">
        <v>924</v>
      </c>
      <c r="J138" t="s">
        <v>925</v>
      </c>
      <c r="N138" t="s">
        <v>89</v>
      </c>
      <c r="X138" s="1" t="s">
        <v>114</v>
      </c>
      <c r="AH138">
        <v>0</v>
      </c>
      <c r="AI138">
        <v>0</v>
      </c>
      <c r="AT138" t="s">
        <v>926</v>
      </c>
      <c r="AU138">
        <v>2022</v>
      </c>
      <c r="AV138">
        <v>11</v>
      </c>
      <c r="AW138">
        <v>1</v>
      </c>
      <c r="BE138" t="s">
        <v>927</v>
      </c>
      <c r="BF138" t="str">
        <f>HYPERLINK("http://dx.doi.org/10.4103/jehp.jehp_1600_21","http://dx.doi.org/10.4103/jehp.jehp_1600_21")</f>
        <v>http://dx.doi.org/10.4103/jehp.jehp_1600_21</v>
      </c>
      <c r="BN138">
        <v>36325223</v>
      </c>
      <c r="BR138" t="s">
        <v>83</v>
      </c>
      <c r="BS138" t="s">
        <v>928</v>
      </c>
      <c r="BT138" t="str">
        <f>HYPERLINK("https%3A%2F%2Fwww.webofscience.com%2Fwos%2Fwoscc%2Ffull-record%2FWOS:000877898400006","View Full Record in Web of Science")</f>
        <v>View Full Record in Web of Science</v>
      </c>
    </row>
    <row r="139" spans="1:72" ht="66">
      <c r="A139" t="s">
        <v>72</v>
      </c>
      <c r="B139" t="s">
        <v>929</v>
      </c>
      <c r="F139" s="1" t="s">
        <v>930</v>
      </c>
      <c r="I139" s="1" t="s">
        <v>931</v>
      </c>
      <c r="J139" t="s">
        <v>932</v>
      </c>
      <c r="N139" t="s">
        <v>89</v>
      </c>
      <c r="X139" s="1" t="s">
        <v>79</v>
      </c>
      <c r="AH139">
        <v>0</v>
      </c>
      <c r="AI139">
        <v>0</v>
      </c>
      <c r="AT139" t="s">
        <v>387</v>
      </c>
      <c r="AU139">
        <v>2017</v>
      </c>
      <c r="AV139">
        <v>8</v>
      </c>
      <c r="AW139">
        <v>2</v>
      </c>
      <c r="BB139">
        <v>2467</v>
      </c>
      <c r="BC139">
        <v>2472</v>
      </c>
      <c r="BR139" t="s">
        <v>83</v>
      </c>
      <c r="BS139" t="s">
        <v>933</v>
      </c>
      <c r="BT139" t="str">
        <f>HYPERLINK("https%3A%2F%2Fwww.webofscience.com%2Fwos%2Fwoscc%2Ffull-record%2FWOS:000410639500276","View Full Record in Web of Science")</f>
        <v>View Full Record in Web of Science</v>
      </c>
    </row>
    <row r="140" spans="1:72" ht="39">
      <c r="A140" t="s">
        <v>72</v>
      </c>
      <c r="B140" t="s">
        <v>934</v>
      </c>
      <c r="F140" s="1" t="s">
        <v>935</v>
      </c>
      <c r="I140" s="1" t="s">
        <v>936</v>
      </c>
      <c r="J140" t="s">
        <v>222</v>
      </c>
      <c r="N140" t="s">
        <v>52</v>
      </c>
      <c r="X140" s="1" t="s">
        <v>79</v>
      </c>
      <c r="AH140">
        <v>0</v>
      </c>
      <c r="AI140">
        <v>0</v>
      </c>
      <c r="AT140" t="s">
        <v>166</v>
      </c>
      <c r="AU140">
        <v>2022</v>
      </c>
      <c r="AV140">
        <v>64</v>
      </c>
      <c r="AY140">
        <v>3</v>
      </c>
      <c r="BR140" t="s">
        <v>83</v>
      </c>
      <c r="BS140" t="s">
        <v>937</v>
      </c>
      <c r="BT140" t="str">
        <f>HYPERLINK("https%3A%2F%2Fwww.webofscience.com%2Fwos%2Fwoscc%2Ffull-record%2FWOS:000840332900369","View Full Record in Web of Science")</f>
        <v>View Full Record in Web of Science</v>
      </c>
    </row>
    <row r="141" spans="1:72" ht="52.5">
      <c r="A141" t="s">
        <v>72</v>
      </c>
      <c r="B141" t="s">
        <v>938</v>
      </c>
      <c r="F141" s="1" t="s">
        <v>939</v>
      </c>
      <c r="I141" s="1" t="s">
        <v>940</v>
      </c>
      <c r="J141" t="s">
        <v>941</v>
      </c>
      <c r="N141" t="s">
        <v>89</v>
      </c>
      <c r="X141" s="1" t="s">
        <v>79</v>
      </c>
      <c r="AH141">
        <v>1</v>
      </c>
      <c r="AI141">
        <v>1</v>
      </c>
      <c r="AT141" t="s">
        <v>107</v>
      </c>
      <c r="AU141">
        <v>2021</v>
      </c>
      <c r="AV141">
        <v>47</v>
      </c>
      <c r="AW141">
        <v>5</v>
      </c>
      <c r="BB141">
        <v>420</v>
      </c>
      <c r="BC141">
        <v>426</v>
      </c>
      <c r="BE141" t="s">
        <v>942</v>
      </c>
      <c r="BF141" t="str">
        <f>HYPERLINK("http://dx.doi.org/10.5152/tud.2021.21163","http://dx.doi.org/10.5152/tud.2021.21163")</f>
        <v>http://dx.doi.org/10.5152/tud.2021.21163</v>
      </c>
      <c r="BN141">
        <v>35118980</v>
      </c>
      <c r="BR141" t="s">
        <v>83</v>
      </c>
      <c r="BS141" t="s">
        <v>943</v>
      </c>
      <c r="BT141" t="str">
        <f>HYPERLINK("https%3A%2F%2Fwww.webofscience.com%2Fwos%2Fwoscc%2Ffull-record%2FWOS:000706135800009","View Full Record in Web of Science")</f>
        <v>View Full Record in Web of Science</v>
      </c>
    </row>
    <row r="142" spans="1:72" ht="52.5">
      <c r="A142" t="s">
        <v>72</v>
      </c>
      <c r="B142" t="s">
        <v>944</v>
      </c>
      <c r="F142" s="1" t="s">
        <v>945</v>
      </c>
      <c r="I142" s="1" t="s">
        <v>946</v>
      </c>
      <c r="J142" t="s">
        <v>372</v>
      </c>
      <c r="N142" t="s">
        <v>89</v>
      </c>
      <c r="X142" s="1" t="s">
        <v>114</v>
      </c>
      <c r="AH142">
        <v>4</v>
      </c>
      <c r="AI142">
        <v>5</v>
      </c>
      <c r="AT142" t="s">
        <v>166</v>
      </c>
      <c r="AU142">
        <v>2017</v>
      </c>
      <c r="AV142">
        <v>32</v>
      </c>
      <c r="AW142">
        <v>1</v>
      </c>
      <c r="BB142">
        <v>45</v>
      </c>
      <c r="BC142">
        <v>52</v>
      </c>
      <c r="BE142" t="s">
        <v>947</v>
      </c>
      <c r="BF142" t="str">
        <f>HYPERLINK("http://dx.doi.org/10.1007/s12291-016-0572-y","http://dx.doi.org/10.1007/s12291-016-0572-y")</f>
        <v>http://dx.doi.org/10.1007/s12291-016-0572-y</v>
      </c>
      <c r="BN142">
        <v>28149012</v>
      </c>
      <c r="BR142" t="s">
        <v>83</v>
      </c>
      <c r="BS142" t="s">
        <v>948</v>
      </c>
      <c r="BT142" t="str">
        <f>HYPERLINK("https%3A%2F%2Fwww.webofscience.com%2Fwos%2Fwoscc%2Ffull-record%2FWOS:000392491700008","View Full Record in Web of Science")</f>
        <v>View Full Record in Web of Science</v>
      </c>
    </row>
    <row r="143" spans="1:72" ht="78.75">
      <c r="A143" t="s">
        <v>72</v>
      </c>
      <c r="B143" t="s">
        <v>949</v>
      </c>
      <c r="F143" s="1" t="s">
        <v>950</v>
      </c>
      <c r="I143" s="1" t="s">
        <v>951</v>
      </c>
      <c r="J143" t="s">
        <v>229</v>
      </c>
      <c r="N143" t="s">
        <v>89</v>
      </c>
      <c r="X143" s="1" t="s">
        <v>79</v>
      </c>
      <c r="AH143">
        <v>0</v>
      </c>
      <c r="AI143">
        <v>1</v>
      </c>
      <c r="AT143" t="s">
        <v>142</v>
      </c>
      <c r="AU143">
        <v>2019</v>
      </c>
      <c r="AV143">
        <v>44</v>
      </c>
      <c r="AW143">
        <v>3</v>
      </c>
      <c r="BB143">
        <v>265</v>
      </c>
      <c r="BC143">
        <v>270</v>
      </c>
      <c r="BE143" t="s">
        <v>952</v>
      </c>
      <c r="BF143" t="str">
        <f>HYPERLINK("http://dx.doi.org/10.4103/ijcm.IJCM_74_19","http://dx.doi.org/10.4103/ijcm.IJCM_74_19")</f>
        <v>http://dx.doi.org/10.4103/ijcm.IJCM_74_19</v>
      </c>
      <c r="BN143">
        <v>31602117</v>
      </c>
      <c r="BR143" t="s">
        <v>83</v>
      </c>
      <c r="BS143" t="s">
        <v>953</v>
      </c>
      <c r="BT143" t="str">
        <f>HYPERLINK("https%3A%2F%2Fwww.webofscience.com%2Fwos%2Fwoscc%2Ffull-record%2FWOS:000487552900019","View Full Record in Web of Science")</f>
        <v>View Full Record in Web of Science</v>
      </c>
    </row>
    <row r="144" spans="1:72" ht="92.25">
      <c r="A144" t="s">
        <v>72</v>
      </c>
      <c r="B144" t="s">
        <v>954</v>
      </c>
      <c r="F144" s="1" t="s">
        <v>955</v>
      </c>
      <c r="I144" s="1" t="s">
        <v>956</v>
      </c>
      <c r="J144" t="s">
        <v>957</v>
      </c>
      <c r="N144" t="s">
        <v>52</v>
      </c>
      <c r="X144" s="1" t="s">
        <v>958</v>
      </c>
      <c r="AH144">
        <v>0</v>
      </c>
      <c r="AI144">
        <v>0</v>
      </c>
      <c r="AT144" t="s">
        <v>209</v>
      </c>
      <c r="AU144">
        <v>2022</v>
      </c>
      <c r="AV144">
        <v>29</v>
      </c>
      <c r="AY144">
        <v>1</v>
      </c>
      <c r="AZ144" t="s">
        <v>468</v>
      </c>
      <c r="BA144">
        <v>114</v>
      </c>
      <c r="BB144">
        <v>41</v>
      </c>
      <c r="BC144">
        <v>43</v>
      </c>
      <c r="BR144" t="s">
        <v>83</v>
      </c>
      <c r="BS144" t="s">
        <v>959</v>
      </c>
      <c r="BT144" t="str">
        <f>HYPERLINK("https%3A%2F%2Fwww.webofscience.com%2Fwos%2Fwoscc%2Ffull-record%2FWOS:000858876000085","View Full Record in Web of Science")</f>
        <v>View Full Record in Web of Science</v>
      </c>
    </row>
    <row r="145" spans="1:72" ht="39">
      <c r="A145" t="s">
        <v>72</v>
      </c>
      <c r="B145" t="s">
        <v>960</v>
      </c>
      <c r="F145" s="1" t="s">
        <v>961</v>
      </c>
      <c r="I145" s="1" t="s">
        <v>962</v>
      </c>
      <c r="J145" t="s">
        <v>963</v>
      </c>
      <c r="N145" t="s">
        <v>78</v>
      </c>
      <c r="X145" s="1" t="s">
        <v>964</v>
      </c>
      <c r="AH145">
        <v>2</v>
      </c>
      <c r="AI145">
        <v>2</v>
      </c>
      <c r="AT145" t="s">
        <v>119</v>
      </c>
      <c r="AU145">
        <v>2019</v>
      </c>
      <c r="AV145">
        <v>43</v>
      </c>
      <c r="BB145">
        <v>216</v>
      </c>
      <c r="BC145">
        <v>217</v>
      </c>
      <c r="BE145" t="s">
        <v>965</v>
      </c>
      <c r="BF145" t="str">
        <f>HYPERLINK("http://dx.doi.org/10.1016/j.ajp.2018.10.001","http://dx.doi.org/10.1016/j.ajp.2018.10.001")</f>
        <v>http://dx.doi.org/10.1016/j.ajp.2018.10.001</v>
      </c>
      <c r="BN145">
        <v>30318305</v>
      </c>
      <c r="BR145" t="s">
        <v>83</v>
      </c>
      <c r="BS145" t="s">
        <v>966</v>
      </c>
      <c r="BT145" t="str">
        <f>HYPERLINK("https%3A%2F%2Fwww.webofscience.com%2Fwos%2Fwoscc%2Ffull-record%2FWOS:000482227500052","View Full Record in Web of Science")</f>
        <v>View Full Record in Web of Science</v>
      </c>
    </row>
    <row r="146" spans="1:72" ht="52.5">
      <c r="A146" t="s">
        <v>72</v>
      </c>
      <c r="B146" t="s">
        <v>967</v>
      </c>
      <c r="F146" s="1" t="s">
        <v>968</v>
      </c>
      <c r="I146" s="1" t="s">
        <v>969</v>
      </c>
      <c r="J146" t="s">
        <v>222</v>
      </c>
      <c r="N146" t="s">
        <v>52</v>
      </c>
      <c r="X146" s="1" t="s">
        <v>79</v>
      </c>
      <c r="AH146">
        <v>0</v>
      </c>
      <c r="AI146">
        <v>0</v>
      </c>
      <c r="AT146" t="s">
        <v>166</v>
      </c>
      <c r="AU146">
        <v>2022</v>
      </c>
      <c r="AV146">
        <v>64</v>
      </c>
      <c r="AY146">
        <v>3</v>
      </c>
      <c r="BR146" t="s">
        <v>83</v>
      </c>
      <c r="BS146" t="s">
        <v>970</v>
      </c>
      <c r="BT146" t="str">
        <f>HYPERLINK("https%3A%2F%2Fwww.webofscience.com%2Fwos%2Fwoscc%2Ffull-record%2FWOS:000840332900414","View Full Record in Web of Science")</f>
        <v>View Full Record in Web of Science</v>
      </c>
    </row>
    <row r="147" spans="1:72" ht="52.5">
      <c r="A147" t="s">
        <v>72</v>
      </c>
      <c r="B147" t="s">
        <v>971</v>
      </c>
      <c r="F147" s="1" t="s">
        <v>972</v>
      </c>
      <c r="I147" s="1" t="s">
        <v>973</v>
      </c>
      <c r="J147" t="s">
        <v>974</v>
      </c>
      <c r="N147" t="s">
        <v>89</v>
      </c>
      <c r="X147" s="1" t="s">
        <v>975</v>
      </c>
      <c r="AH147">
        <v>5</v>
      </c>
      <c r="AI147">
        <v>5</v>
      </c>
      <c r="AT147" t="s">
        <v>149</v>
      </c>
      <c r="AU147">
        <v>2018</v>
      </c>
      <c r="AV147">
        <v>117</v>
      </c>
      <c r="AW147">
        <v>5</v>
      </c>
      <c r="BB147">
        <v>1559</v>
      </c>
      <c r="BC147">
        <v>1572</v>
      </c>
      <c r="BE147" t="s">
        <v>976</v>
      </c>
      <c r="BF147" t="str">
        <f>HYPERLINK("http://dx.doi.org/10.1007/s00436-018-5834-6","http://dx.doi.org/10.1007/s00436-018-5834-6")</f>
        <v>http://dx.doi.org/10.1007/s00436-018-5834-6</v>
      </c>
      <c r="BN147">
        <v>29568978</v>
      </c>
      <c r="BR147" t="s">
        <v>83</v>
      </c>
      <c r="BS147" t="s">
        <v>977</v>
      </c>
      <c r="BT147" t="str">
        <f>HYPERLINK("https%3A%2F%2Fwww.webofscience.com%2Fwos%2Fwoscc%2Ffull-record%2FWOS:000430833000026","View Full Record in Web of Science")</f>
        <v>View Full Record in Web of Science</v>
      </c>
    </row>
    <row r="148" spans="1:72" ht="92.25">
      <c r="A148" t="s">
        <v>72</v>
      </c>
      <c r="B148" t="s">
        <v>978</v>
      </c>
      <c r="F148" s="1" t="s">
        <v>979</v>
      </c>
      <c r="I148" s="1" t="s">
        <v>980</v>
      </c>
      <c r="J148" t="s">
        <v>872</v>
      </c>
      <c r="N148" t="s">
        <v>89</v>
      </c>
      <c r="X148" s="1" t="s">
        <v>79</v>
      </c>
      <c r="AH148">
        <v>2</v>
      </c>
      <c r="AI148">
        <v>2</v>
      </c>
      <c r="AT148" t="s">
        <v>98</v>
      </c>
      <c r="AU148">
        <v>2019</v>
      </c>
      <c r="AV148">
        <v>29</v>
      </c>
      <c r="AW148">
        <v>12</v>
      </c>
      <c r="BB148">
        <v>1212</v>
      </c>
      <c r="BC148">
        <v>1214</v>
      </c>
      <c r="BN148">
        <v>31839098</v>
      </c>
      <c r="BR148" t="s">
        <v>83</v>
      </c>
      <c r="BS148" t="s">
        <v>981</v>
      </c>
      <c r="BT148" t="str">
        <f>HYPERLINK("https%3A%2F%2Fwww.webofscience.com%2Fwos%2Fwoscc%2Ffull-record%2FWOS:000502553300018","View Full Record in Web of Science")</f>
        <v>View Full Record in Web of Science</v>
      </c>
    </row>
    <row r="149" spans="1:72" ht="66">
      <c r="A149" t="s">
        <v>72</v>
      </c>
      <c r="B149" t="s">
        <v>982</v>
      </c>
      <c r="F149" s="1" t="s">
        <v>983</v>
      </c>
      <c r="I149" s="1" t="s">
        <v>984</v>
      </c>
      <c r="J149" t="s">
        <v>133</v>
      </c>
      <c r="N149" t="s">
        <v>89</v>
      </c>
      <c r="X149" s="1" t="s">
        <v>79</v>
      </c>
      <c r="AH149">
        <v>0</v>
      </c>
      <c r="AI149">
        <v>0</v>
      </c>
      <c r="AT149" t="s">
        <v>159</v>
      </c>
      <c r="AU149">
        <v>2022</v>
      </c>
      <c r="AV149">
        <v>6</v>
      </c>
      <c r="AW149">
        <v>1</v>
      </c>
      <c r="BB149">
        <v>86</v>
      </c>
      <c r="BC149">
        <v>94</v>
      </c>
      <c r="BE149" t="s">
        <v>985</v>
      </c>
      <c r="BF149" t="str">
        <f>HYPERLINK("http://dx.doi.org/10.4103/aip.aip_103_21","http://dx.doi.org/10.4103/aip.aip_103_21")</f>
        <v>http://dx.doi.org/10.4103/aip.aip_103_21</v>
      </c>
      <c r="BR149" t="s">
        <v>83</v>
      </c>
      <c r="BS149" t="s">
        <v>986</v>
      </c>
      <c r="BT149" t="str">
        <f>HYPERLINK("https%3A%2F%2Fwww.webofscience.com%2Fwos%2Fwoscc%2Ffull-record%2FWOS:000793695500013","View Full Record in Web of Science")</f>
        <v>View Full Record in Web of Science</v>
      </c>
    </row>
    <row r="150" spans="1:72" ht="52.5">
      <c r="A150" t="s">
        <v>72</v>
      </c>
      <c r="B150" t="s">
        <v>987</v>
      </c>
      <c r="F150" s="1" t="s">
        <v>988</v>
      </c>
      <c r="I150" s="1" t="s">
        <v>989</v>
      </c>
      <c r="J150" t="s">
        <v>990</v>
      </c>
      <c r="N150" t="s">
        <v>78</v>
      </c>
      <c r="X150" s="1" t="s">
        <v>991</v>
      </c>
      <c r="AH150">
        <v>70</v>
      </c>
      <c r="AI150">
        <v>71</v>
      </c>
      <c r="AT150" t="s">
        <v>209</v>
      </c>
      <c r="AU150">
        <v>2020</v>
      </c>
      <c r="AV150">
        <v>20</v>
      </c>
      <c r="AW150">
        <v>10</v>
      </c>
      <c r="BB150">
        <v>1118</v>
      </c>
      <c r="BC150">
        <v>1119</v>
      </c>
      <c r="BE150" t="s">
        <v>992</v>
      </c>
      <c r="BF150" t="str">
        <f>HYPERLINK("http://dx.doi.org/10.1016/S1473-3099(20)30313-3","http://dx.doi.org/10.1016/S1473-3099(20)30313-3")</f>
        <v>http://dx.doi.org/10.1016/S1473-3099(20)30313-3</v>
      </c>
      <c r="BN150">
        <v>32311324</v>
      </c>
      <c r="BR150" t="s">
        <v>83</v>
      </c>
      <c r="BS150" t="s">
        <v>993</v>
      </c>
      <c r="BT150" t="str">
        <f>HYPERLINK("https%3A%2F%2Fwww.webofscience.com%2Fwos%2Fwoscc%2Ffull-record%2FWOS:000580053900019","View Full Record in Web of Science")</f>
        <v>View Full Record in Web of Science</v>
      </c>
    </row>
    <row r="151" spans="1:72" ht="78.75">
      <c r="A151" t="s">
        <v>72</v>
      </c>
      <c r="B151" t="s">
        <v>994</v>
      </c>
      <c r="F151" s="1" t="s">
        <v>995</v>
      </c>
      <c r="I151" s="1" t="s">
        <v>996</v>
      </c>
      <c r="J151" t="s">
        <v>872</v>
      </c>
      <c r="N151" t="s">
        <v>89</v>
      </c>
      <c r="X151" s="1" t="s">
        <v>134</v>
      </c>
      <c r="AH151">
        <v>0</v>
      </c>
      <c r="AI151">
        <v>0</v>
      </c>
      <c r="AT151" t="s">
        <v>149</v>
      </c>
      <c r="AU151">
        <v>2018</v>
      </c>
      <c r="AV151">
        <v>28</v>
      </c>
      <c r="AW151">
        <v>5</v>
      </c>
      <c r="BB151">
        <v>394</v>
      </c>
      <c r="BC151">
        <v>397</v>
      </c>
      <c r="BN151">
        <v>29690972</v>
      </c>
      <c r="BR151" t="s">
        <v>83</v>
      </c>
      <c r="BS151" t="s">
        <v>997</v>
      </c>
      <c r="BT151" t="str">
        <f>HYPERLINK("https%3A%2F%2Fwww.webofscience.com%2Fwos%2Fwoscc%2Ffull-record%2FWOS:000431044300015","View Full Record in Web of Science")</f>
        <v>View Full Record in Web of Science</v>
      </c>
    </row>
    <row r="152" spans="1:72" ht="39">
      <c r="A152" t="s">
        <v>72</v>
      </c>
      <c r="B152" t="s">
        <v>998</v>
      </c>
      <c r="F152" s="1" t="s">
        <v>999</v>
      </c>
      <c r="I152" s="1" t="s">
        <v>1000</v>
      </c>
      <c r="J152" t="s">
        <v>241</v>
      </c>
      <c r="N152" t="s">
        <v>89</v>
      </c>
      <c r="X152" s="1" t="s">
        <v>79</v>
      </c>
      <c r="AH152">
        <v>0</v>
      </c>
      <c r="AI152">
        <v>0</v>
      </c>
      <c r="AT152" t="s">
        <v>159</v>
      </c>
      <c r="AU152">
        <v>2017</v>
      </c>
      <c r="AV152">
        <v>38</v>
      </c>
      <c r="AW152">
        <v>1</v>
      </c>
      <c r="BB152">
        <v>62</v>
      </c>
      <c r="BC152">
        <v>64</v>
      </c>
      <c r="BE152" t="s">
        <v>1001</v>
      </c>
      <c r="BF152" t="str">
        <f>HYPERLINK("http://dx.doi.org/10.4103/ijmpo.ijmpo_125_16","http://dx.doi.org/10.4103/ijmpo.ijmpo_125_16")</f>
        <v>http://dx.doi.org/10.4103/ijmpo.ijmpo_125_16</v>
      </c>
      <c r="BN152">
        <v>28469339</v>
      </c>
      <c r="BR152" t="s">
        <v>83</v>
      </c>
      <c r="BS152" t="s">
        <v>1002</v>
      </c>
      <c r="BT152" t="str">
        <f>HYPERLINK("https%3A%2F%2Fwww.webofscience.com%2Fwos%2Fwoscc%2Ffull-record%2FWOS:000399663900013","View Full Record in Web of Science")</f>
        <v>View Full Record in Web of Science</v>
      </c>
    </row>
    <row r="153" spans="1:72" ht="66">
      <c r="A153" t="s">
        <v>72</v>
      </c>
      <c r="B153" t="s">
        <v>1003</v>
      </c>
      <c r="F153" s="1" t="s">
        <v>1004</v>
      </c>
      <c r="I153" s="1" t="s">
        <v>1005</v>
      </c>
      <c r="J153" t="s">
        <v>148</v>
      </c>
      <c r="N153" t="s">
        <v>89</v>
      </c>
      <c r="X153" s="1" t="s">
        <v>1006</v>
      </c>
      <c r="AH153">
        <v>0</v>
      </c>
      <c r="AI153">
        <v>0</v>
      </c>
      <c r="AT153" t="s">
        <v>166</v>
      </c>
      <c r="AU153">
        <v>2022</v>
      </c>
      <c r="AV153">
        <v>16</v>
      </c>
      <c r="AW153">
        <v>3</v>
      </c>
      <c r="BB153" t="s">
        <v>1007</v>
      </c>
      <c r="BC153" t="s">
        <v>1008</v>
      </c>
      <c r="BE153" t="s">
        <v>1009</v>
      </c>
      <c r="BF153" t="str">
        <f>HYPERLINK("http://dx.doi.org/10.7860/JCDR/2022/51339.16163","http://dx.doi.org/10.7860/JCDR/2022/51339.16163")</f>
        <v>http://dx.doi.org/10.7860/JCDR/2022/51339.16163</v>
      </c>
      <c r="BR153" t="s">
        <v>83</v>
      </c>
      <c r="BS153" t="s">
        <v>1010</v>
      </c>
      <c r="BT153" t="str">
        <f>HYPERLINK("https%3A%2F%2Fwww.webofscience.com%2Fwos%2Fwoscc%2Ffull-record%2FWOS:000777886200003","View Full Record in Web of Science")</f>
        <v>View Full Record in Web of Science</v>
      </c>
    </row>
    <row r="154" spans="1:72" ht="52.5">
      <c r="A154" t="s">
        <v>72</v>
      </c>
      <c r="B154" t="s">
        <v>1011</v>
      </c>
      <c r="F154" s="1" t="s">
        <v>1012</v>
      </c>
      <c r="I154" s="1" t="s">
        <v>1013</v>
      </c>
      <c r="J154" t="s">
        <v>531</v>
      </c>
      <c r="N154" t="s">
        <v>89</v>
      </c>
      <c r="X154" s="1" t="s">
        <v>1014</v>
      </c>
      <c r="AH154">
        <v>0</v>
      </c>
      <c r="AI154">
        <v>0</v>
      </c>
      <c r="AT154" t="s">
        <v>80</v>
      </c>
      <c r="AU154">
        <v>2019</v>
      </c>
      <c r="AV154">
        <v>71</v>
      </c>
      <c r="AY154">
        <v>3</v>
      </c>
      <c r="BB154">
        <v>1972</v>
      </c>
      <c r="BC154">
        <v>1980</v>
      </c>
      <c r="BE154" t="s">
        <v>1015</v>
      </c>
      <c r="BF154" t="str">
        <f>HYPERLINK("http://dx.doi.org/10.1007/s12070-018-1393-5","http://dx.doi.org/10.1007/s12070-018-1393-5")</f>
        <v>http://dx.doi.org/10.1007/s12070-018-1393-5</v>
      </c>
      <c r="BN154">
        <v>31763278</v>
      </c>
      <c r="BR154" t="s">
        <v>83</v>
      </c>
      <c r="BS154" t="s">
        <v>1016</v>
      </c>
      <c r="BT154" t="str">
        <f>HYPERLINK("https%3A%2F%2Fwww.webofscience.com%2Fwos%2Fwoscc%2Ffull-record%2FWOS:000515733400060","View Full Record in Web of Science")</f>
        <v>View Full Record in Web of Science</v>
      </c>
    </row>
    <row r="155" spans="1:72" ht="39">
      <c r="A155" t="s">
        <v>72</v>
      </c>
      <c r="B155" t="s">
        <v>1017</v>
      </c>
      <c r="F155" s="1" t="s">
        <v>1018</v>
      </c>
      <c r="I155" s="1" t="s">
        <v>1019</v>
      </c>
      <c r="J155" t="s">
        <v>957</v>
      </c>
      <c r="N155" t="s">
        <v>52</v>
      </c>
      <c r="X155" s="1" t="s">
        <v>958</v>
      </c>
      <c r="AH155">
        <v>0</v>
      </c>
      <c r="AI155">
        <v>0</v>
      </c>
      <c r="AT155" t="s">
        <v>209</v>
      </c>
      <c r="AU155">
        <v>2022</v>
      </c>
      <c r="AV155">
        <v>29</v>
      </c>
      <c r="AY155">
        <v>1</v>
      </c>
      <c r="AZ155" t="s">
        <v>468</v>
      </c>
      <c r="BA155">
        <v>115</v>
      </c>
      <c r="BB155">
        <v>43</v>
      </c>
      <c r="BC155">
        <v>44</v>
      </c>
      <c r="BR155" t="s">
        <v>83</v>
      </c>
      <c r="BS155" t="s">
        <v>1020</v>
      </c>
      <c r="BT155" t="str">
        <f>HYPERLINK("https%3A%2F%2Fwww.webofscience.com%2Fwos%2Fwoscc%2Ffull-record%2FWOS:000858876000086","View Full Record in Web of Science")</f>
        <v>View Full Record in Web of Science</v>
      </c>
    </row>
    <row r="156" spans="1:72" ht="39">
      <c r="A156" t="s">
        <v>72</v>
      </c>
      <c r="B156" t="s">
        <v>1021</v>
      </c>
      <c r="F156" s="1" t="s">
        <v>1022</v>
      </c>
      <c r="I156" s="1" t="s">
        <v>1023</v>
      </c>
      <c r="J156" t="s">
        <v>222</v>
      </c>
      <c r="N156" t="s">
        <v>78</v>
      </c>
      <c r="X156" s="1" t="s">
        <v>1024</v>
      </c>
      <c r="AH156">
        <v>2</v>
      </c>
      <c r="AI156">
        <v>2</v>
      </c>
      <c r="AT156" t="s">
        <v>80</v>
      </c>
      <c r="AU156">
        <v>2019</v>
      </c>
      <c r="AV156">
        <v>61</v>
      </c>
      <c r="AW156">
        <v>6</v>
      </c>
      <c r="BB156">
        <v>649</v>
      </c>
      <c r="BC156" t="s">
        <v>388</v>
      </c>
      <c r="BE156" t="s">
        <v>1025</v>
      </c>
      <c r="BF156" t="str">
        <f>HYPERLINK("http://dx.doi.org/10.4103/psychiatry.IndianJPsychiatry_560_18","http://dx.doi.org/10.4103/psychiatry.IndianJPsychiatry_560_18")</f>
        <v>http://dx.doi.org/10.4103/psychiatry.IndianJPsychiatry_560_18</v>
      </c>
      <c r="BN156">
        <v>31896875</v>
      </c>
      <c r="BR156" t="s">
        <v>83</v>
      </c>
      <c r="BS156" t="s">
        <v>1026</v>
      </c>
      <c r="BT156" t="str">
        <f>HYPERLINK("https%3A%2F%2Fwww.webofscience.com%2Fwos%2Fwoscc%2Ffull-record%2FWOS:000502755300018","View Full Record in Web of Science")</f>
        <v>View Full Record in Web of Science</v>
      </c>
    </row>
    <row r="157" spans="1:72" ht="39">
      <c r="A157" t="s">
        <v>72</v>
      </c>
      <c r="B157" t="s">
        <v>954</v>
      </c>
      <c r="F157" s="1" t="s">
        <v>955</v>
      </c>
      <c r="I157" s="1" t="s">
        <v>1027</v>
      </c>
      <c r="J157" t="s">
        <v>957</v>
      </c>
      <c r="N157" t="s">
        <v>52</v>
      </c>
      <c r="X157" s="1" t="s">
        <v>958</v>
      </c>
      <c r="AH157">
        <v>0</v>
      </c>
      <c r="AI157">
        <v>0</v>
      </c>
      <c r="AT157" t="s">
        <v>209</v>
      </c>
      <c r="AU157">
        <v>2022</v>
      </c>
      <c r="AV157">
        <v>29</v>
      </c>
      <c r="AY157">
        <v>1</v>
      </c>
      <c r="AZ157" t="s">
        <v>468</v>
      </c>
      <c r="BA157">
        <v>112</v>
      </c>
      <c r="BB157">
        <v>39</v>
      </c>
      <c r="BC157">
        <v>41</v>
      </c>
      <c r="BR157" t="s">
        <v>83</v>
      </c>
      <c r="BS157" t="s">
        <v>1028</v>
      </c>
      <c r="BT157" t="str">
        <f>HYPERLINK("https%3A%2F%2Fwww.webofscience.com%2Fwos%2Fwoscc%2Ffull-record%2FWOS:000858876000083","View Full Record in Web of Science")</f>
        <v>View Full Record in Web of Science</v>
      </c>
    </row>
    <row r="158" spans="1:72" ht="105">
      <c r="A158" t="s">
        <v>72</v>
      </c>
      <c r="B158" t="s">
        <v>1029</v>
      </c>
      <c r="F158" s="1" t="s">
        <v>1030</v>
      </c>
      <c r="I158" s="1" t="s">
        <v>1031</v>
      </c>
      <c r="J158" t="s">
        <v>165</v>
      </c>
      <c r="N158" t="s">
        <v>89</v>
      </c>
      <c r="X158" s="1" t="s">
        <v>1032</v>
      </c>
      <c r="AH158">
        <v>0</v>
      </c>
      <c r="AI158">
        <v>0</v>
      </c>
      <c r="AT158" t="s">
        <v>166</v>
      </c>
      <c r="AU158">
        <v>2017</v>
      </c>
      <c r="AV158">
        <v>4</v>
      </c>
      <c r="AW158">
        <v>12</v>
      </c>
      <c r="BB158">
        <v>103</v>
      </c>
      <c r="BC158">
        <v>108</v>
      </c>
      <c r="BE158" t="s">
        <v>1033</v>
      </c>
      <c r="BF158" t="str">
        <f>HYPERLINK("http://dx.doi.org/10.17354/ijss/2017/107","http://dx.doi.org/10.17354/ijss/2017/107")</f>
        <v>http://dx.doi.org/10.17354/ijss/2017/107</v>
      </c>
      <c r="BR158" t="s">
        <v>83</v>
      </c>
      <c r="BS158" t="s">
        <v>1034</v>
      </c>
      <c r="BT158" t="str">
        <f>HYPERLINK("https%3A%2F%2Fwww.webofscience.com%2Fwos%2Fwoscc%2Ffull-record%2FWOS:000408755200023","View Full Record in Web of Science")</f>
        <v>View Full Record in Web of Science</v>
      </c>
    </row>
    <row r="159" spans="1:72" ht="52.5">
      <c r="A159" t="s">
        <v>72</v>
      </c>
      <c r="B159" t="s">
        <v>1035</v>
      </c>
      <c r="F159" s="1" t="s">
        <v>1036</v>
      </c>
      <c r="I159" s="1" t="s">
        <v>1037</v>
      </c>
      <c r="J159" t="s">
        <v>1038</v>
      </c>
      <c r="N159" t="s">
        <v>52</v>
      </c>
      <c r="O159" t="s">
        <v>1039</v>
      </c>
      <c r="P159" t="s">
        <v>1040</v>
      </c>
      <c r="Q159" t="s">
        <v>1041</v>
      </c>
      <c r="X159" s="1" t="s">
        <v>79</v>
      </c>
      <c r="AH159">
        <v>0</v>
      </c>
      <c r="AI159">
        <v>0</v>
      </c>
      <c r="AU159">
        <v>2018</v>
      </c>
      <c r="AV159">
        <v>197</v>
      </c>
      <c r="BA159" t="s">
        <v>1042</v>
      </c>
      <c r="BR159" t="s">
        <v>83</v>
      </c>
      <c r="BS159" t="s">
        <v>1043</v>
      </c>
      <c r="BT159" t="str">
        <f>HYPERLINK("https%3A%2F%2Fwww.webofscience.com%2Fwos%2Fwoscc%2Ffull-record%2FWOS:000449980301101","View Full Record in Web of Science")</f>
        <v>View Full Record in Web of Science</v>
      </c>
    </row>
    <row r="160" spans="1:72" ht="52.5">
      <c r="A160" t="s">
        <v>72</v>
      </c>
      <c r="B160" t="s">
        <v>1044</v>
      </c>
      <c r="F160" s="1" t="s">
        <v>1045</v>
      </c>
      <c r="I160" s="1" t="s">
        <v>1046</v>
      </c>
      <c r="J160" t="s">
        <v>148</v>
      </c>
      <c r="N160" t="s">
        <v>89</v>
      </c>
      <c r="X160" s="1" t="s">
        <v>1047</v>
      </c>
      <c r="AH160">
        <v>0</v>
      </c>
      <c r="AI160">
        <v>0</v>
      </c>
      <c r="AT160" t="s">
        <v>107</v>
      </c>
      <c r="AU160">
        <v>2022</v>
      </c>
      <c r="AV160">
        <v>16</v>
      </c>
      <c r="AW160">
        <v>9</v>
      </c>
      <c r="BB160" t="s">
        <v>1048</v>
      </c>
      <c r="BC160" t="s">
        <v>1049</v>
      </c>
      <c r="BE160" t="s">
        <v>1050</v>
      </c>
      <c r="BF160" t="str">
        <f>HYPERLINK("http://dx.doi.org/10.7860/JCDR/2022/56833.16911","http://dx.doi.org/10.7860/JCDR/2022/56833.16911")</f>
        <v>http://dx.doi.org/10.7860/JCDR/2022/56833.16911</v>
      </c>
      <c r="BR160" t="s">
        <v>83</v>
      </c>
      <c r="BS160" t="s">
        <v>1051</v>
      </c>
      <c r="BT160" t="str">
        <f>HYPERLINK("https%3A%2F%2Fwww.webofscience.com%2Fwos%2Fwoscc%2Ffull-record%2FWOS:000886688600009","View Full Record in Web of Science")</f>
        <v>View Full Record in Web of Science</v>
      </c>
    </row>
    <row r="161" spans="1:72" ht="78.75">
      <c r="A161" t="s">
        <v>72</v>
      </c>
      <c r="B161" t="s">
        <v>1052</v>
      </c>
      <c r="F161" s="1" t="s">
        <v>1053</v>
      </c>
      <c r="I161" s="1" t="s">
        <v>1054</v>
      </c>
      <c r="J161" t="s">
        <v>816</v>
      </c>
      <c r="N161" t="s">
        <v>89</v>
      </c>
      <c r="X161" s="1" t="s">
        <v>1055</v>
      </c>
      <c r="AH161">
        <v>2</v>
      </c>
      <c r="AI161">
        <v>2</v>
      </c>
      <c r="AT161" t="s">
        <v>387</v>
      </c>
      <c r="AU161">
        <v>2020</v>
      </c>
      <c r="AV161">
        <v>33</v>
      </c>
      <c r="AW161">
        <v>2</v>
      </c>
      <c r="BB161">
        <v>74</v>
      </c>
      <c r="BC161">
        <v>82</v>
      </c>
      <c r="BE161" t="s">
        <v>1056</v>
      </c>
      <c r="BF161" t="str">
        <f>HYPERLINK("http://dx.doi.org/10.4103/0970-258X.310921","http://dx.doi.org/10.4103/0970-258X.310921")</f>
        <v>http://dx.doi.org/10.4103/0970-258X.310921</v>
      </c>
      <c r="BN161">
        <v>33753634</v>
      </c>
      <c r="BR161" t="s">
        <v>83</v>
      </c>
      <c r="BS161" t="s">
        <v>1057</v>
      </c>
      <c r="BT161" t="str">
        <f>HYPERLINK("https%3A%2F%2Fwww.webofscience.com%2Fwos%2Fwoscc%2Ffull-record%2FWOS:000634294600003","View Full Record in Web of Science")</f>
        <v>View Full Record in Web of Science</v>
      </c>
    </row>
    <row r="162" spans="1:72" ht="52.5">
      <c r="A162" t="s">
        <v>72</v>
      </c>
      <c r="B162" t="s">
        <v>994</v>
      </c>
      <c r="F162" s="1" t="s">
        <v>995</v>
      </c>
      <c r="I162" s="1" t="s">
        <v>1058</v>
      </c>
      <c r="J162" t="s">
        <v>872</v>
      </c>
      <c r="N162" t="s">
        <v>89</v>
      </c>
      <c r="X162" s="1" t="s">
        <v>134</v>
      </c>
      <c r="AH162">
        <v>0</v>
      </c>
      <c r="AI162">
        <v>0</v>
      </c>
      <c r="AT162" t="s">
        <v>649</v>
      </c>
      <c r="AU162">
        <v>2018</v>
      </c>
      <c r="AV162">
        <v>28</v>
      </c>
      <c r="AW162">
        <v>4</v>
      </c>
      <c r="BB162">
        <v>308</v>
      </c>
      <c r="BC162">
        <v>309</v>
      </c>
      <c r="BN162">
        <v>29615174</v>
      </c>
      <c r="BR162" t="s">
        <v>83</v>
      </c>
      <c r="BS162" t="s">
        <v>1059</v>
      </c>
      <c r="BT162" t="str">
        <f>HYPERLINK("https%3A%2F%2Fwww.webofscience.com%2Fwos%2Fwoscc%2Ffull-record%2FWOS:000429556100013","View Full Record in Web of Science")</f>
        <v>View Full Record in Web of Science</v>
      </c>
    </row>
    <row r="163" spans="1:72" ht="66">
      <c r="A163" t="s">
        <v>72</v>
      </c>
      <c r="B163" t="s">
        <v>226</v>
      </c>
      <c r="F163" s="1" t="s">
        <v>1060</v>
      </c>
      <c r="I163" s="1" t="s">
        <v>1061</v>
      </c>
      <c r="J163" t="s">
        <v>1062</v>
      </c>
      <c r="N163" t="s">
        <v>89</v>
      </c>
      <c r="X163" s="1" t="s">
        <v>964</v>
      </c>
      <c r="AH163">
        <v>0</v>
      </c>
      <c r="AI163">
        <v>0</v>
      </c>
      <c r="AT163" t="s">
        <v>142</v>
      </c>
      <c r="AU163">
        <v>2019</v>
      </c>
      <c r="AV163">
        <v>31</v>
      </c>
      <c r="AW163">
        <v>3</v>
      </c>
      <c r="BB163">
        <v>401</v>
      </c>
      <c r="BC163">
        <v>406</v>
      </c>
      <c r="BR163" t="s">
        <v>83</v>
      </c>
      <c r="BS163" t="s">
        <v>1063</v>
      </c>
      <c r="BT163" t="str">
        <f>HYPERLINK("https%3A%2F%2Fwww.webofscience.com%2Fwos%2Fwoscc%2Ffull-record%2FWOS:000505059100017","View Full Record in Web of Science")</f>
        <v>View Full Record in Web of Science</v>
      </c>
    </row>
    <row r="164" spans="1:72" ht="66">
      <c r="A164" t="s">
        <v>72</v>
      </c>
      <c r="B164" t="s">
        <v>1064</v>
      </c>
      <c r="F164" s="1" t="s">
        <v>1065</v>
      </c>
      <c r="I164" s="1" t="s">
        <v>1066</v>
      </c>
      <c r="J164" t="s">
        <v>1067</v>
      </c>
      <c r="N164" t="s">
        <v>89</v>
      </c>
      <c r="X164" s="1" t="s">
        <v>1068</v>
      </c>
      <c r="AH164">
        <v>7</v>
      </c>
      <c r="AI164">
        <v>7</v>
      </c>
      <c r="AT164" t="s">
        <v>166</v>
      </c>
      <c r="AU164">
        <v>2018</v>
      </c>
      <c r="AV164">
        <v>40</v>
      </c>
      <c r="AW164">
        <v>3</v>
      </c>
      <c r="BD164" t="s">
        <v>1069</v>
      </c>
      <c r="BE164" t="s">
        <v>1070</v>
      </c>
      <c r="BF164" t="str">
        <f>HYPERLINK("http://dx.doi.org/10.1111/pim.12511","http://dx.doi.org/10.1111/pim.12511")</f>
        <v>http://dx.doi.org/10.1111/pim.12511</v>
      </c>
      <c r="BN164">
        <v>29266481</v>
      </c>
      <c r="BR164" t="s">
        <v>83</v>
      </c>
      <c r="BS164" t="s">
        <v>1071</v>
      </c>
      <c r="BT164" t="str">
        <f>HYPERLINK("https%3A%2F%2Fwww.webofscience.com%2Fwos%2Fwoscc%2Ffull-record%2FWOS:000425029700004","View Full Record in Web of Science")</f>
        <v>View Full Record in Web of Science</v>
      </c>
    </row>
    <row r="165" spans="1:72" ht="39">
      <c r="A165" t="s">
        <v>72</v>
      </c>
      <c r="B165" t="s">
        <v>588</v>
      </c>
      <c r="F165" s="1" t="s">
        <v>589</v>
      </c>
      <c r="I165" s="1" t="s">
        <v>1072</v>
      </c>
      <c r="J165" t="s">
        <v>1073</v>
      </c>
      <c r="N165" t="s">
        <v>78</v>
      </c>
      <c r="X165" s="1" t="s">
        <v>1074</v>
      </c>
      <c r="AH165">
        <v>1</v>
      </c>
      <c r="AI165">
        <v>1</v>
      </c>
      <c r="AT165" t="s">
        <v>614</v>
      </c>
      <c r="AU165">
        <v>2019</v>
      </c>
      <c r="AV165">
        <v>41</v>
      </c>
      <c r="AW165">
        <v>3</v>
      </c>
      <c r="BB165">
        <v>295</v>
      </c>
      <c r="BC165">
        <v>297</v>
      </c>
      <c r="BE165" t="s">
        <v>1075</v>
      </c>
      <c r="BF165" t="str">
        <f>HYPERLINK("http://dx.doi.org/10.4103/IJPSYM.IJPSYM_408_18","http://dx.doi.org/10.4103/IJPSYM.IJPSYM_408_18")</f>
        <v>http://dx.doi.org/10.4103/IJPSYM.IJPSYM_408_18</v>
      </c>
      <c r="BN165">
        <v>31142938</v>
      </c>
      <c r="BR165" t="s">
        <v>83</v>
      </c>
      <c r="BS165" t="s">
        <v>1076</v>
      </c>
      <c r="BT165" t="str">
        <f>HYPERLINK("https%3A%2F%2Fwww.webofscience.com%2Fwos%2Fwoscc%2Ffull-record%2FWOS:000513578600019","View Full Record in Web of Science")</f>
        <v>View Full Record in Web of Science</v>
      </c>
    </row>
    <row r="166" spans="1:72" ht="26.25">
      <c r="A166" t="s">
        <v>72</v>
      </c>
      <c r="B166" t="s">
        <v>1077</v>
      </c>
      <c r="F166" s="1" t="s">
        <v>1078</v>
      </c>
      <c r="I166" s="1" t="s">
        <v>1079</v>
      </c>
      <c r="J166" t="s">
        <v>247</v>
      </c>
      <c r="N166" t="s">
        <v>158</v>
      </c>
      <c r="X166" s="1" t="s">
        <v>79</v>
      </c>
      <c r="AH166">
        <v>0</v>
      </c>
      <c r="AI166">
        <v>0</v>
      </c>
      <c r="AU166">
        <v>2017</v>
      </c>
      <c r="AV166">
        <v>13</v>
      </c>
      <c r="AW166">
        <v>1</v>
      </c>
      <c r="BB166">
        <v>47</v>
      </c>
      <c r="BC166">
        <v>51</v>
      </c>
      <c r="BE166" t="s">
        <v>1080</v>
      </c>
      <c r="BF166" t="str">
        <f>HYPERLINK("http://dx.doi.org/10.2174/1573404813666170222130948","http://dx.doi.org/10.2174/1573404813666170222130948")</f>
        <v>http://dx.doi.org/10.2174/1573404813666170222130948</v>
      </c>
      <c r="BR166" t="s">
        <v>83</v>
      </c>
      <c r="BS166" t="s">
        <v>1081</v>
      </c>
      <c r="BT166" t="str">
        <f>HYPERLINK("https%3A%2F%2Fwww.webofscience.com%2Fwos%2Fwoscc%2Ffull-record%2FWOS:000450922100009","View Full Record in Web of Science")</f>
        <v>View Full Record in Web of Science</v>
      </c>
    </row>
    <row r="167" spans="1:72" ht="52.5">
      <c r="A167" t="s">
        <v>72</v>
      </c>
      <c r="B167" t="s">
        <v>1082</v>
      </c>
      <c r="F167" s="1" t="s">
        <v>1083</v>
      </c>
      <c r="I167" s="1" t="s">
        <v>1084</v>
      </c>
      <c r="J167" t="s">
        <v>1085</v>
      </c>
      <c r="N167" t="s">
        <v>78</v>
      </c>
      <c r="X167" s="1" t="s">
        <v>79</v>
      </c>
      <c r="AH167">
        <v>0</v>
      </c>
      <c r="AI167">
        <v>0</v>
      </c>
      <c r="AT167" t="s">
        <v>279</v>
      </c>
      <c r="AU167">
        <v>2017</v>
      </c>
      <c r="AV167">
        <v>99</v>
      </c>
      <c r="AW167">
        <v>2</v>
      </c>
      <c r="BB167" t="s">
        <v>1086</v>
      </c>
      <c r="BC167" t="s">
        <v>1087</v>
      </c>
      <c r="BN167">
        <v>28319630</v>
      </c>
      <c r="BR167" t="s">
        <v>83</v>
      </c>
      <c r="BS167" t="s">
        <v>1088</v>
      </c>
      <c r="BT167" t="str">
        <f>HYPERLINK("https%3A%2F%2Fwww.webofscience.com%2Fwos%2Fwoscc%2Ffull-record%2FWOS:000396216800011","View Full Record in Web of Science")</f>
        <v>View Full Record in Web of Science</v>
      </c>
    </row>
    <row r="168" spans="1:72" ht="66">
      <c r="A168" t="s">
        <v>72</v>
      </c>
      <c r="B168" t="s">
        <v>1089</v>
      </c>
      <c r="F168" s="1" t="s">
        <v>1090</v>
      </c>
      <c r="I168" s="1" t="s">
        <v>1091</v>
      </c>
      <c r="J168" t="s">
        <v>148</v>
      </c>
      <c r="N168" t="s">
        <v>89</v>
      </c>
      <c r="X168" s="1" t="s">
        <v>1092</v>
      </c>
      <c r="AH168">
        <v>0</v>
      </c>
      <c r="AI168">
        <v>0</v>
      </c>
      <c r="AT168" t="s">
        <v>80</v>
      </c>
      <c r="AU168">
        <v>2022</v>
      </c>
      <c r="AV168">
        <v>16</v>
      </c>
      <c r="AW168">
        <v>11</v>
      </c>
      <c r="BB168" t="s">
        <v>1093</v>
      </c>
      <c r="BC168" t="s">
        <v>1094</v>
      </c>
      <c r="BE168" t="s">
        <v>1095</v>
      </c>
      <c r="BF168" t="str">
        <f>HYPERLINK("http://dx.doi.org/10.7860/JCDR/2022/57284.17115","http://dx.doi.org/10.7860/JCDR/2022/57284.17115")</f>
        <v>http://dx.doi.org/10.7860/JCDR/2022/57284.17115</v>
      </c>
      <c r="BR168" t="s">
        <v>83</v>
      </c>
      <c r="BS168" t="s">
        <v>1096</v>
      </c>
      <c r="BT168" t="str">
        <f>HYPERLINK("https%3A%2F%2Fwww.webofscience.com%2Fwos%2Fwoscc%2Ffull-record%2FWOS:000885429200003","View Full Record in Web of Science")</f>
        <v>View Full Record in Web of Science</v>
      </c>
    </row>
    <row r="169" spans="1:72" ht="52.5">
      <c r="A169" t="s">
        <v>72</v>
      </c>
      <c r="B169" t="s">
        <v>1097</v>
      </c>
      <c r="F169" s="1" t="s">
        <v>1098</v>
      </c>
      <c r="I169" s="1" t="s">
        <v>1099</v>
      </c>
      <c r="J169" t="s">
        <v>865</v>
      </c>
      <c r="N169" t="s">
        <v>78</v>
      </c>
      <c r="X169" s="1" t="s">
        <v>1100</v>
      </c>
      <c r="AH169">
        <v>0</v>
      </c>
      <c r="AI169">
        <v>0</v>
      </c>
      <c r="AT169" t="s">
        <v>223</v>
      </c>
      <c r="AU169">
        <v>2022</v>
      </c>
      <c r="AV169">
        <v>52</v>
      </c>
      <c r="AW169">
        <v>1</v>
      </c>
      <c r="BB169">
        <v>220</v>
      </c>
      <c r="BC169">
        <v>221</v>
      </c>
      <c r="BE169" t="s">
        <v>1101</v>
      </c>
      <c r="BF169" t="str">
        <f>HYPERLINK("http://dx.doi.org/10.1177/00494755211039354","http://dx.doi.org/10.1177/00494755211039354")</f>
        <v>http://dx.doi.org/10.1177/00494755211039354</v>
      </c>
      <c r="BH169" t="s">
        <v>82</v>
      </c>
      <c r="BN169">
        <v>34412533</v>
      </c>
      <c r="BR169" t="s">
        <v>83</v>
      </c>
      <c r="BS169" t="s">
        <v>1102</v>
      </c>
      <c r="BT169" t="str">
        <f>HYPERLINK("https%3A%2F%2Fwww.webofscience.com%2Fwos%2Fwoscc%2Ffull-record%2FWOS:000686969700001","View Full Record in Web of Science")</f>
        <v>View Full Record in Web of Science</v>
      </c>
    </row>
    <row r="170" spans="1:72" ht="66">
      <c r="A170" t="s">
        <v>72</v>
      </c>
      <c r="B170" t="s">
        <v>994</v>
      </c>
      <c r="F170" s="1" t="s">
        <v>995</v>
      </c>
      <c r="I170" s="1" t="s">
        <v>1103</v>
      </c>
      <c r="J170" t="s">
        <v>148</v>
      </c>
      <c r="N170" t="s">
        <v>78</v>
      </c>
      <c r="X170" s="1" t="s">
        <v>134</v>
      </c>
      <c r="AH170">
        <v>0</v>
      </c>
      <c r="AI170">
        <v>0</v>
      </c>
      <c r="AT170" t="s">
        <v>373</v>
      </c>
      <c r="AU170">
        <v>2018</v>
      </c>
      <c r="AV170">
        <v>12</v>
      </c>
      <c r="AW170">
        <v>7</v>
      </c>
      <c r="BB170" t="s">
        <v>1104</v>
      </c>
      <c r="BC170" t="s">
        <v>1105</v>
      </c>
      <c r="BE170" t="s">
        <v>1106</v>
      </c>
      <c r="BF170" t="str">
        <f>HYPERLINK("http://dx.doi.org/10.7860/JCDR/2018/36038.11726","http://dx.doi.org/10.7860/JCDR/2018/36038.11726")</f>
        <v>http://dx.doi.org/10.7860/JCDR/2018/36038.11726</v>
      </c>
      <c r="BR170" t="s">
        <v>83</v>
      </c>
      <c r="BS170" t="s">
        <v>1107</v>
      </c>
      <c r="BT170" t="str">
        <f>HYPERLINK("https%3A%2F%2Fwww.webofscience.com%2Fwos%2Fwoscc%2Ffull-record%2FWOS:000441802000072","View Full Record in Web of Science")</f>
        <v>View Full Record in Web of Science</v>
      </c>
    </row>
    <row r="171" spans="1:72" ht="66">
      <c r="A171" t="s">
        <v>72</v>
      </c>
      <c r="B171" t="s">
        <v>1108</v>
      </c>
      <c r="F171" s="1" t="s">
        <v>1109</v>
      </c>
      <c r="I171" s="1" t="s">
        <v>1110</v>
      </c>
      <c r="J171" t="s">
        <v>1111</v>
      </c>
      <c r="N171" t="s">
        <v>89</v>
      </c>
      <c r="X171" s="1" t="s">
        <v>1112</v>
      </c>
      <c r="AH171">
        <v>0</v>
      </c>
      <c r="AI171">
        <v>0</v>
      </c>
      <c r="AT171" t="s">
        <v>119</v>
      </c>
      <c r="AU171">
        <v>2018</v>
      </c>
      <c r="AV171">
        <v>51</v>
      </c>
      <c r="AW171">
        <v>2</v>
      </c>
      <c r="BB171">
        <v>113</v>
      </c>
      <c r="BC171">
        <v>118</v>
      </c>
      <c r="BE171" t="s">
        <v>1113</v>
      </c>
      <c r="BF171" t="str">
        <f>HYPERLINK("http://dx.doi.org/10.5115/acb.2018.51.2.113","http://dx.doi.org/10.5115/acb.2018.51.2.113")</f>
        <v>http://dx.doi.org/10.5115/acb.2018.51.2.113</v>
      </c>
      <c r="BN171">
        <v>29984056</v>
      </c>
      <c r="BR171" t="s">
        <v>83</v>
      </c>
      <c r="BS171" t="s">
        <v>1114</v>
      </c>
      <c r="BT171" t="str">
        <f>HYPERLINK("https%3A%2F%2Fwww.webofscience.com%2Fwos%2Fwoscc%2Ffull-record%2FWOS:000438205500007","View Full Record in Web of Science")</f>
        <v>View Full Record in Web of Science</v>
      </c>
    </row>
    <row r="172" spans="1:72" ht="52.5">
      <c r="A172" t="s">
        <v>72</v>
      </c>
      <c r="B172" t="s">
        <v>1115</v>
      </c>
      <c r="F172" s="1" t="s">
        <v>1116</v>
      </c>
      <c r="I172" s="1" t="s">
        <v>1117</v>
      </c>
      <c r="J172" t="s">
        <v>1118</v>
      </c>
      <c r="N172" t="s">
        <v>89</v>
      </c>
      <c r="X172" s="1" t="s">
        <v>1119</v>
      </c>
      <c r="AH172">
        <v>2</v>
      </c>
      <c r="AI172">
        <v>2</v>
      </c>
      <c r="AT172" t="s">
        <v>1120</v>
      </c>
      <c r="AU172">
        <v>2021</v>
      </c>
      <c r="AV172">
        <v>16</v>
      </c>
      <c r="AW172">
        <v>6</v>
      </c>
      <c r="BD172" t="s">
        <v>1121</v>
      </c>
      <c r="BE172" t="s">
        <v>1122</v>
      </c>
      <c r="BF172" t="str">
        <f>HYPERLINK("http://dx.doi.org/10.1371/journal.pone.0251618","http://dx.doi.org/10.1371/journal.pone.0251618")</f>
        <v>http://dx.doi.org/10.1371/journal.pone.0251618</v>
      </c>
      <c r="BN172">
        <v>34125834</v>
      </c>
      <c r="BR172" t="s">
        <v>83</v>
      </c>
      <c r="BS172" t="s">
        <v>1123</v>
      </c>
      <c r="BT172" t="str">
        <f>HYPERLINK("https%3A%2F%2Fwww.webofscience.com%2Fwos%2Fwoscc%2Ffull-record%2FWOS:000664643500002","View Full Record in Web of Science")</f>
        <v>View Full Record in Web of Science</v>
      </c>
    </row>
    <row r="173" spans="1:72" ht="39">
      <c r="A173" t="s">
        <v>72</v>
      </c>
      <c r="B173" t="s">
        <v>1124</v>
      </c>
      <c r="F173" s="1" t="s">
        <v>1125</v>
      </c>
      <c r="I173" s="1" t="s">
        <v>1126</v>
      </c>
      <c r="J173" t="s">
        <v>222</v>
      </c>
      <c r="N173" t="s">
        <v>89</v>
      </c>
      <c r="X173" s="1" t="s">
        <v>1127</v>
      </c>
      <c r="AH173">
        <v>1</v>
      </c>
      <c r="AI173">
        <v>1</v>
      </c>
      <c r="AT173" t="s">
        <v>166</v>
      </c>
      <c r="AU173">
        <v>2022</v>
      </c>
      <c r="AV173">
        <v>64</v>
      </c>
      <c r="AY173">
        <v>2</v>
      </c>
      <c r="BB173" t="s">
        <v>1128</v>
      </c>
      <c r="BC173" t="s">
        <v>1129</v>
      </c>
      <c r="BE173" t="s">
        <v>1130</v>
      </c>
      <c r="BF173" t="str">
        <f>HYPERLINK("http://dx.doi.org/10.4103/indianjpsychiatry.indianjpsychiatry_30_22","http://dx.doi.org/10.4103/indianjpsychiatry.indianjpsychiatry_30_22")</f>
        <v>http://dx.doi.org/10.4103/indianjpsychiatry.indianjpsychiatry_30_22</v>
      </c>
      <c r="BN173">
        <v>35602375</v>
      </c>
      <c r="BR173" t="s">
        <v>83</v>
      </c>
      <c r="BS173" t="s">
        <v>1131</v>
      </c>
      <c r="BT173" t="str">
        <f>HYPERLINK("https%3A%2F%2Fwww.webofscience.com%2Fwos%2Fwoscc%2Ffull-record%2FWOS:000783075000019","View Full Record in Web of Science")</f>
        <v>View Full Record in Web of Science</v>
      </c>
    </row>
    <row r="174" spans="1:72" ht="105">
      <c r="A174" t="s">
        <v>72</v>
      </c>
      <c r="B174" t="s">
        <v>1132</v>
      </c>
      <c r="F174" s="1" t="s">
        <v>1133</v>
      </c>
      <c r="I174" s="1" t="s">
        <v>1134</v>
      </c>
      <c r="J174" t="s">
        <v>1135</v>
      </c>
      <c r="N174" t="s">
        <v>89</v>
      </c>
      <c r="X174" s="1" t="s">
        <v>1136</v>
      </c>
      <c r="AH174">
        <v>0</v>
      </c>
      <c r="AI174">
        <v>0</v>
      </c>
      <c r="AT174" t="s">
        <v>1137</v>
      </c>
      <c r="AU174">
        <v>2022</v>
      </c>
      <c r="AV174">
        <v>14</v>
      </c>
      <c r="AW174">
        <v>12</v>
      </c>
      <c r="BD174" t="s">
        <v>1138</v>
      </c>
      <c r="BE174" t="s">
        <v>1139</v>
      </c>
      <c r="BF174" t="str">
        <f>HYPERLINK("http://dx.doi.org/10.7759/cureus.32685","http://dx.doi.org/10.7759/cureus.32685")</f>
        <v>http://dx.doi.org/10.7759/cureus.32685</v>
      </c>
      <c r="BN174">
        <v>36660520</v>
      </c>
      <c r="BR174" t="s">
        <v>83</v>
      </c>
      <c r="BS174" t="s">
        <v>1140</v>
      </c>
      <c r="BT174" t="str">
        <f>HYPERLINK("https%3A%2F%2Fwww.webofscience.com%2Fwos%2Fwoscc%2Ffull-record%2FWOS:000905471200034","View Full Record in Web of Science")</f>
        <v>View Full Record in Web of Science</v>
      </c>
    </row>
    <row r="175" spans="1:72" ht="39">
      <c r="A175" t="s">
        <v>72</v>
      </c>
      <c r="B175" t="s">
        <v>1141</v>
      </c>
      <c r="F175" s="1" t="s">
        <v>1142</v>
      </c>
      <c r="I175" s="1" t="s">
        <v>1143</v>
      </c>
      <c r="J175" t="s">
        <v>141</v>
      </c>
      <c r="N175" t="s">
        <v>89</v>
      </c>
      <c r="X175" s="1" t="s">
        <v>1144</v>
      </c>
      <c r="AH175">
        <v>23</v>
      </c>
      <c r="AI175">
        <v>23</v>
      </c>
      <c r="AT175" t="s">
        <v>135</v>
      </c>
      <c r="AU175">
        <v>2017</v>
      </c>
      <c r="AV175">
        <v>8</v>
      </c>
      <c r="AW175">
        <v>2</v>
      </c>
      <c r="BB175">
        <v>174</v>
      </c>
      <c r="BC175">
        <v>178</v>
      </c>
      <c r="BE175" t="s">
        <v>1145</v>
      </c>
      <c r="BF175" t="str">
        <f>HYPERLINK("http://dx.doi.org/10.4103/jnrp.jnrp_445_16","http://dx.doi.org/10.4103/jnrp.jnrp_445_16")</f>
        <v>http://dx.doi.org/10.4103/jnrp.jnrp_445_16</v>
      </c>
      <c r="BN175">
        <v>28479788</v>
      </c>
      <c r="BR175" t="s">
        <v>83</v>
      </c>
      <c r="BS175" t="s">
        <v>1146</v>
      </c>
      <c r="BT175" t="str">
        <f>HYPERLINK("https%3A%2F%2Fwww.webofscience.com%2Fwos%2Fwoscc%2Ffull-record%2FWOS:000399790800005","View Full Record in Web of Science")</f>
        <v>View Full Record in Web of Science</v>
      </c>
    </row>
    <row r="176" spans="1:72" ht="52.5">
      <c r="A176" t="s">
        <v>72</v>
      </c>
      <c r="B176" t="s">
        <v>1147</v>
      </c>
      <c r="F176" s="1" t="s">
        <v>1148</v>
      </c>
      <c r="I176" s="1" t="s">
        <v>1149</v>
      </c>
      <c r="J176" t="s">
        <v>141</v>
      </c>
      <c r="N176" t="s">
        <v>89</v>
      </c>
      <c r="X176" s="1" t="s">
        <v>1150</v>
      </c>
      <c r="AH176">
        <v>12</v>
      </c>
      <c r="AI176">
        <v>14</v>
      </c>
      <c r="AT176" t="s">
        <v>649</v>
      </c>
      <c r="AU176">
        <v>2020</v>
      </c>
      <c r="AV176">
        <v>11</v>
      </c>
      <c r="AW176">
        <v>2</v>
      </c>
      <c r="BB176">
        <v>299</v>
      </c>
      <c r="BC176">
        <v>308</v>
      </c>
      <c r="BE176" t="s">
        <v>1151</v>
      </c>
      <c r="BF176" t="str">
        <f>HYPERLINK("http://dx.doi.org/10.1055/s-0040-1709973","http://dx.doi.org/10.1055/s-0040-1709973")</f>
        <v>http://dx.doi.org/10.1055/s-0040-1709973</v>
      </c>
      <c r="BN176">
        <v>32405186</v>
      </c>
      <c r="BR176" t="s">
        <v>83</v>
      </c>
      <c r="BS176" t="s">
        <v>1152</v>
      </c>
      <c r="BT176" t="str">
        <f>HYPERLINK("https%3A%2F%2Fwww.webofscience.com%2Fwos%2Fwoscc%2Ffull-record%2FWOS:000531377100015","View Full Record in Web of Science")</f>
        <v>View Full Record in Web of Science</v>
      </c>
    </row>
    <row r="177" spans="1:72" ht="39">
      <c r="A177" t="s">
        <v>72</v>
      </c>
      <c r="B177" t="s">
        <v>1153</v>
      </c>
      <c r="F177" s="1" t="s">
        <v>1154</v>
      </c>
      <c r="I177" s="1" t="s">
        <v>1155</v>
      </c>
      <c r="J177" t="s">
        <v>1156</v>
      </c>
      <c r="N177" t="s">
        <v>89</v>
      </c>
      <c r="X177" s="1" t="s">
        <v>1157</v>
      </c>
      <c r="AH177">
        <v>9</v>
      </c>
      <c r="AI177">
        <v>10</v>
      </c>
      <c r="AT177" t="s">
        <v>159</v>
      </c>
      <c r="AU177">
        <v>2018</v>
      </c>
      <c r="AV177">
        <v>10</v>
      </c>
      <c r="AW177">
        <v>1</v>
      </c>
      <c r="BB177">
        <v>104</v>
      </c>
      <c r="BC177">
        <v>108</v>
      </c>
      <c r="BE177" t="s">
        <v>1158</v>
      </c>
      <c r="BF177" t="str">
        <f>HYPERLINK("http://dx.doi.org/10.4103/pr.pr_64_17","http://dx.doi.org/10.4103/pr.pr_64_17")</f>
        <v>http://dx.doi.org/10.4103/pr.pr_64_17</v>
      </c>
      <c r="BN177">
        <v>29568196</v>
      </c>
      <c r="BR177" t="s">
        <v>83</v>
      </c>
      <c r="BS177" t="s">
        <v>1159</v>
      </c>
      <c r="BT177" t="str">
        <f>HYPERLINK("https%3A%2F%2Fwww.webofscience.com%2Fwos%2Fwoscc%2Ffull-record%2FWOS:000425976000017","View Full Record in Web of Science")</f>
        <v>View Full Record in Web of Science</v>
      </c>
    </row>
    <row r="178" spans="1:72" ht="39">
      <c r="A178" t="s">
        <v>72</v>
      </c>
      <c r="B178" t="s">
        <v>1160</v>
      </c>
      <c r="F178" s="1" t="s">
        <v>1161</v>
      </c>
      <c r="I178" s="1" t="s">
        <v>1162</v>
      </c>
      <c r="J178" t="s">
        <v>1135</v>
      </c>
      <c r="N178" t="s">
        <v>89</v>
      </c>
      <c r="X178" s="1" t="s">
        <v>1047</v>
      </c>
      <c r="AH178">
        <v>0</v>
      </c>
      <c r="AI178">
        <v>0</v>
      </c>
      <c r="AT178" t="s">
        <v>1163</v>
      </c>
      <c r="AU178">
        <v>2022</v>
      </c>
      <c r="AV178">
        <v>14</v>
      </c>
      <c r="AW178">
        <v>12</v>
      </c>
      <c r="BD178" t="s">
        <v>1164</v>
      </c>
      <c r="BE178" t="s">
        <v>1165</v>
      </c>
      <c r="BF178" t="str">
        <f>HYPERLINK("http://dx.doi.org/10.7759/cureus.32852","http://dx.doi.org/10.7759/cureus.32852")</f>
        <v>http://dx.doi.org/10.7759/cureus.32852</v>
      </c>
      <c r="BN178">
        <v>36699784</v>
      </c>
      <c r="BR178" t="s">
        <v>83</v>
      </c>
      <c r="BS178" t="s">
        <v>1166</v>
      </c>
      <c r="BT178" t="str">
        <f>HYPERLINK("https%3A%2F%2Fwww.webofscience.com%2Fwos%2Fwoscc%2Ffull-record%2FWOS:000919787000001","View Full Record in Web of Science")</f>
        <v>View Full Record in Web of Science</v>
      </c>
    </row>
    <row r="179" spans="1:72" ht="66">
      <c r="A179" t="s">
        <v>72</v>
      </c>
      <c r="B179" t="s">
        <v>1167</v>
      </c>
      <c r="F179" s="1" t="s">
        <v>1168</v>
      </c>
      <c r="I179" s="1" t="s">
        <v>1169</v>
      </c>
      <c r="J179" t="s">
        <v>454</v>
      </c>
      <c r="N179" t="s">
        <v>89</v>
      </c>
      <c r="X179" s="1" t="s">
        <v>1170</v>
      </c>
      <c r="AH179">
        <v>0</v>
      </c>
      <c r="AI179">
        <v>0</v>
      </c>
      <c r="AT179" t="s">
        <v>142</v>
      </c>
      <c r="AU179">
        <v>2022</v>
      </c>
      <c r="AV179">
        <v>18</v>
      </c>
      <c r="AW179">
        <v>4</v>
      </c>
      <c r="BB179">
        <v>1195</v>
      </c>
      <c r="BC179">
        <v>1198</v>
      </c>
      <c r="BE179" t="s">
        <v>1171</v>
      </c>
      <c r="BF179" t="str">
        <f>HYPERLINK("http://dx.doi.org/10.4103/jcrt.JCRT_1667_20","http://dx.doi.org/10.4103/jcrt.JCRT_1667_20")</f>
        <v>http://dx.doi.org/10.4103/jcrt.JCRT_1667_20</v>
      </c>
      <c r="BN179">
        <v>36149188</v>
      </c>
      <c r="BR179" t="s">
        <v>83</v>
      </c>
      <c r="BS179" t="s">
        <v>1172</v>
      </c>
      <c r="BT179" t="str">
        <f>HYPERLINK("https%3A%2F%2Fwww.webofscience.com%2Fwos%2Fwoscc%2Ffull-record%2FWOS:000864604900055","View Full Record in Web of Science")</f>
        <v>View Full Record in Web of Science</v>
      </c>
    </row>
    <row r="180" spans="1:72" ht="52.5">
      <c r="A180" t="s">
        <v>72</v>
      </c>
      <c r="B180" t="s">
        <v>1173</v>
      </c>
      <c r="F180" s="1" t="s">
        <v>1174</v>
      </c>
      <c r="I180" s="1" t="s">
        <v>1175</v>
      </c>
      <c r="J180" t="s">
        <v>1176</v>
      </c>
      <c r="N180" t="s">
        <v>89</v>
      </c>
      <c r="X180" s="1" t="s">
        <v>1177</v>
      </c>
      <c r="AH180">
        <v>2</v>
      </c>
      <c r="AI180">
        <v>2</v>
      </c>
      <c r="AT180" t="s">
        <v>119</v>
      </c>
      <c r="AU180">
        <v>2021</v>
      </c>
      <c r="AV180">
        <v>66</v>
      </c>
      <c r="AW180">
        <v>2</v>
      </c>
      <c r="BB180">
        <v>406</v>
      </c>
      <c r="BC180">
        <v>415</v>
      </c>
      <c r="BE180" t="s">
        <v>1178</v>
      </c>
      <c r="BF180" t="str">
        <f>HYPERLINK("http://dx.doi.org/10.1007/s11686-020-00291-2","http://dx.doi.org/10.1007/s11686-020-00291-2")</f>
        <v>http://dx.doi.org/10.1007/s11686-020-00291-2</v>
      </c>
      <c r="BH180" t="s">
        <v>1179</v>
      </c>
      <c r="BN180">
        <v>33037957</v>
      </c>
      <c r="BR180" t="s">
        <v>83</v>
      </c>
      <c r="BS180" t="s">
        <v>1180</v>
      </c>
      <c r="BT180" t="str">
        <f>HYPERLINK("https%3A%2F%2Fwww.webofscience.com%2Fwos%2Fwoscc%2Ffull-record%2FWOS:000578441200002","View Full Record in Web of Science")</f>
        <v>View Full Record in Web of Science</v>
      </c>
    </row>
    <row r="181" spans="1:72" ht="118.5">
      <c r="A181" t="s">
        <v>72</v>
      </c>
      <c r="B181" t="s">
        <v>1181</v>
      </c>
      <c r="F181" s="1" t="s">
        <v>1182</v>
      </c>
      <c r="I181" s="1" t="s">
        <v>1183</v>
      </c>
      <c r="J181" t="s">
        <v>1135</v>
      </c>
      <c r="N181" t="s">
        <v>158</v>
      </c>
      <c r="X181" s="1" t="s">
        <v>1184</v>
      </c>
      <c r="AH181">
        <v>0</v>
      </c>
      <c r="AI181">
        <v>0</v>
      </c>
      <c r="AT181" t="s">
        <v>1185</v>
      </c>
      <c r="AU181">
        <v>2022</v>
      </c>
      <c r="AV181">
        <v>14</v>
      </c>
      <c r="AW181">
        <v>11</v>
      </c>
      <c r="BE181" t="s">
        <v>1186</v>
      </c>
      <c r="BF181" t="str">
        <f>HYPERLINK("http://dx.doi.org/10.7759/cureus.31147","http://dx.doi.org/10.7759/cureus.31147")</f>
        <v>http://dx.doi.org/10.7759/cureus.31147</v>
      </c>
      <c r="BN181">
        <v>36523670</v>
      </c>
      <c r="BR181" t="s">
        <v>83</v>
      </c>
      <c r="BS181" t="s">
        <v>1187</v>
      </c>
      <c r="BT181" t="str">
        <f>HYPERLINK("https%3A%2F%2Fwww.webofscience.com%2Fwos%2Fwoscc%2Ffull-record%2FWOS:000906514400035","View Full Record in Web of Science")</f>
        <v>View Full Record in Web of Science</v>
      </c>
    </row>
    <row r="182" spans="1:72" ht="78.75">
      <c r="A182" t="s">
        <v>72</v>
      </c>
      <c r="B182" t="s">
        <v>1188</v>
      </c>
      <c r="F182" s="1" t="s">
        <v>1189</v>
      </c>
      <c r="I182" s="1" t="s">
        <v>1190</v>
      </c>
      <c r="J182" t="s">
        <v>1191</v>
      </c>
      <c r="N182" t="s">
        <v>89</v>
      </c>
      <c r="X182" s="1" t="s">
        <v>1192</v>
      </c>
      <c r="AH182">
        <v>3</v>
      </c>
      <c r="AI182">
        <v>3</v>
      </c>
      <c r="AT182" t="s">
        <v>279</v>
      </c>
      <c r="AU182">
        <v>2019</v>
      </c>
      <c r="AV182">
        <v>4</v>
      </c>
      <c r="BD182" t="s">
        <v>1193</v>
      </c>
      <c r="BE182" t="s">
        <v>1194</v>
      </c>
      <c r="BF182" t="str">
        <f>HYPERLINK("http://dx.doi.org/10.1016/j.parepi.2019.e00092","http://dx.doi.org/10.1016/j.parepi.2019.e00092")</f>
        <v>http://dx.doi.org/10.1016/j.parepi.2019.e00092</v>
      </c>
      <c r="BN182">
        <v>30847408</v>
      </c>
      <c r="BR182" t="s">
        <v>83</v>
      </c>
      <c r="BS182" t="s">
        <v>1195</v>
      </c>
      <c r="BT182" t="str">
        <f>HYPERLINK("https%3A%2F%2Fwww.webofscience.com%2Fwos%2Fwoscc%2Ffull-record%2FWOS:000660065500005","View Full Record in Web of Science")</f>
        <v>View Full Record in Web of Science</v>
      </c>
    </row>
    <row r="183" spans="1:72" ht="52.5">
      <c r="A183" t="s">
        <v>72</v>
      </c>
      <c r="B183" t="s">
        <v>1196</v>
      </c>
      <c r="F183" s="1" t="s">
        <v>1197</v>
      </c>
      <c r="I183" s="1" t="s">
        <v>1198</v>
      </c>
      <c r="J183" t="s">
        <v>1199</v>
      </c>
      <c r="N183" t="s">
        <v>89</v>
      </c>
      <c r="X183" s="1" t="s">
        <v>1200</v>
      </c>
      <c r="AH183">
        <v>11</v>
      </c>
      <c r="AI183">
        <v>11</v>
      </c>
      <c r="AT183" t="s">
        <v>98</v>
      </c>
      <c r="AU183">
        <v>2017</v>
      </c>
      <c r="AV183">
        <v>9</v>
      </c>
      <c r="AW183">
        <v>4</v>
      </c>
      <c r="BB183">
        <v>468</v>
      </c>
      <c r="BC183">
        <v>477</v>
      </c>
      <c r="BE183" t="s">
        <v>1201</v>
      </c>
      <c r="BF183" t="str">
        <f>HYPERLINK("http://dx.doi.org/10.1007/s12539-017-0238-3","http://dx.doi.org/10.1007/s12539-017-0238-3")</f>
        <v>http://dx.doi.org/10.1007/s12539-017-0238-3</v>
      </c>
      <c r="BN183">
        <v>29094318</v>
      </c>
      <c r="BR183" t="s">
        <v>83</v>
      </c>
      <c r="BS183" t="s">
        <v>1202</v>
      </c>
      <c r="BT183" t="str">
        <f>HYPERLINK("https%3A%2F%2Fwww.webofscience.com%2Fwos%2Fwoscc%2Ffull-record%2FWOS:000416145000002","View Full Record in Web of Science")</f>
        <v>View Full Record in Web of Science</v>
      </c>
    </row>
    <row r="184" spans="1:72" ht="52.5">
      <c r="A184" t="s">
        <v>72</v>
      </c>
      <c r="B184" t="s">
        <v>1203</v>
      </c>
      <c r="F184" s="1" t="s">
        <v>1204</v>
      </c>
      <c r="I184" s="1" t="s">
        <v>1205</v>
      </c>
      <c r="J184" t="s">
        <v>1206</v>
      </c>
      <c r="N184" t="s">
        <v>89</v>
      </c>
      <c r="X184" s="1" t="s">
        <v>1207</v>
      </c>
      <c r="AH184">
        <v>9</v>
      </c>
      <c r="AI184">
        <v>10</v>
      </c>
      <c r="AT184" t="s">
        <v>209</v>
      </c>
      <c r="AU184">
        <v>2019</v>
      </c>
      <c r="AV184">
        <v>9</v>
      </c>
      <c r="AW184">
        <v>5</v>
      </c>
      <c r="BB184">
        <v>147</v>
      </c>
      <c r="BC184">
        <v>150</v>
      </c>
      <c r="BE184" t="s">
        <v>1208</v>
      </c>
      <c r="BF184" t="str">
        <f>HYPERLINK("http://dx.doi.org/10.14740/jem602","http://dx.doi.org/10.14740/jem602")</f>
        <v>http://dx.doi.org/10.14740/jem602</v>
      </c>
      <c r="BR184" t="s">
        <v>83</v>
      </c>
      <c r="BS184" t="s">
        <v>1209</v>
      </c>
      <c r="BT184" t="str">
        <f>HYPERLINK("https%3A%2F%2Fwww.webofscience.com%2Fwos%2Fwoscc%2Ffull-record%2FWOS:000489755600005","View Full Record in Web of Science")</f>
        <v>View Full Record in Web of Science</v>
      </c>
    </row>
    <row r="185" spans="1:72" ht="105">
      <c r="A185" t="s">
        <v>72</v>
      </c>
      <c r="B185" t="s">
        <v>1210</v>
      </c>
      <c r="F185" s="1" t="s">
        <v>1211</v>
      </c>
      <c r="I185" s="1" t="s">
        <v>1212</v>
      </c>
      <c r="J185" t="s">
        <v>1135</v>
      </c>
      <c r="N185" t="s">
        <v>89</v>
      </c>
      <c r="X185" s="1" t="s">
        <v>1213</v>
      </c>
      <c r="AH185">
        <v>0</v>
      </c>
      <c r="AI185">
        <v>0</v>
      </c>
      <c r="AT185" t="s">
        <v>1214</v>
      </c>
      <c r="AU185">
        <v>2022</v>
      </c>
      <c r="AV185">
        <v>14</v>
      </c>
      <c r="AW185">
        <v>12</v>
      </c>
      <c r="BE185" t="s">
        <v>1215</v>
      </c>
      <c r="BF185" t="str">
        <f>HYPERLINK("http://dx.doi.org/10.7759/cureus.32536","http://dx.doi.org/10.7759/cureus.32536")</f>
        <v>http://dx.doi.org/10.7759/cureus.32536</v>
      </c>
      <c r="BN185">
        <v>36654648</v>
      </c>
      <c r="BR185" t="s">
        <v>83</v>
      </c>
      <c r="BS185" t="s">
        <v>1216</v>
      </c>
      <c r="BT185" t="str">
        <f>HYPERLINK("https%3A%2F%2Fwww.webofscience.com%2Fwos%2Fwoscc%2Ffull-record%2FWOS:000904947300040","View Full Record in Web of Science")</f>
        <v>View Full Record in Web of Science</v>
      </c>
    </row>
    <row r="186" spans="1:72" ht="92.25">
      <c r="A186" t="s">
        <v>72</v>
      </c>
      <c r="B186" t="s">
        <v>1217</v>
      </c>
      <c r="F186" s="1" t="s">
        <v>1218</v>
      </c>
      <c r="I186" s="1" t="s">
        <v>1219</v>
      </c>
      <c r="J186" t="s">
        <v>1135</v>
      </c>
      <c r="N186" t="s">
        <v>158</v>
      </c>
      <c r="X186" s="1" t="s">
        <v>1220</v>
      </c>
      <c r="AH186">
        <v>0</v>
      </c>
      <c r="AI186">
        <v>0</v>
      </c>
      <c r="AT186" t="s">
        <v>1221</v>
      </c>
      <c r="AU186">
        <v>2022</v>
      </c>
      <c r="AV186">
        <v>14</v>
      </c>
      <c r="AW186">
        <v>10</v>
      </c>
      <c r="BE186" t="s">
        <v>1222</v>
      </c>
      <c r="BF186" t="str">
        <f>HYPERLINK("http://dx.doi.org/10.7759/cureus.30225","http://dx.doi.org/10.7759/cureus.30225")</f>
        <v>http://dx.doi.org/10.7759/cureus.30225</v>
      </c>
      <c r="BN186">
        <v>36381804</v>
      </c>
      <c r="BR186" t="s">
        <v>83</v>
      </c>
      <c r="BS186" t="s">
        <v>1223</v>
      </c>
      <c r="BT186" t="str">
        <f>HYPERLINK("https%3A%2F%2Fwww.webofscience.com%2Fwos%2Fwoscc%2Ffull-record%2FWOS:000877647700008","View Full Record in Web of Science")</f>
        <v>View Full Record in Web of Science</v>
      </c>
    </row>
    <row r="187" spans="1:72" ht="52.5">
      <c r="A187" t="s">
        <v>72</v>
      </c>
      <c r="B187" t="s">
        <v>1224</v>
      </c>
      <c r="F187" s="1" t="s">
        <v>1225</v>
      </c>
      <c r="I187" s="1" t="s">
        <v>1226</v>
      </c>
      <c r="J187" t="s">
        <v>837</v>
      </c>
      <c r="N187" t="s">
        <v>158</v>
      </c>
      <c r="X187" s="1" t="s">
        <v>1207</v>
      </c>
      <c r="AH187">
        <v>1</v>
      </c>
      <c r="AI187">
        <v>1</v>
      </c>
      <c r="AT187" t="s">
        <v>467</v>
      </c>
      <c r="AU187">
        <v>2020</v>
      </c>
      <c r="AV187">
        <v>9</v>
      </c>
      <c r="AW187">
        <v>44</v>
      </c>
      <c r="BB187">
        <v>3325</v>
      </c>
      <c r="BC187">
        <v>3330</v>
      </c>
      <c r="BE187" t="s">
        <v>1227</v>
      </c>
      <c r="BF187" t="str">
        <f>HYPERLINK("http://dx.doi.org/10.14260/jemds/2020/730","http://dx.doi.org/10.14260/jemds/2020/730")</f>
        <v>http://dx.doi.org/10.14260/jemds/2020/730</v>
      </c>
      <c r="BR187" t="s">
        <v>83</v>
      </c>
      <c r="BS187" t="s">
        <v>1228</v>
      </c>
      <c r="BT187" t="str">
        <f>HYPERLINK("https%3A%2F%2Fwww.webofscience.com%2Fwos%2Fwoscc%2Ffull-record%2FWOS:000587407800010","View Full Record in Web of Science")</f>
        <v>View Full Record in Web of Science</v>
      </c>
    </row>
    <row r="188" spans="1:72" ht="78.75">
      <c r="A188" t="s">
        <v>72</v>
      </c>
      <c r="B188" t="s">
        <v>1229</v>
      </c>
      <c r="F188" s="1" t="s">
        <v>1230</v>
      </c>
      <c r="I188" s="1" t="s">
        <v>1231</v>
      </c>
      <c r="J188" t="s">
        <v>133</v>
      </c>
      <c r="N188" t="s">
        <v>89</v>
      </c>
      <c r="X188" s="1" t="s">
        <v>79</v>
      </c>
      <c r="AH188">
        <v>1</v>
      </c>
      <c r="AI188">
        <v>1</v>
      </c>
      <c r="AT188" t="s">
        <v>90</v>
      </c>
      <c r="AU188">
        <v>2021</v>
      </c>
      <c r="AV188">
        <v>5</v>
      </c>
      <c r="AW188">
        <v>2</v>
      </c>
      <c r="BB188">
        <v>139</v>
      </c>
      <c r="BC188">
        <v>143</v>
      </c>
      <c r="BE188" t="s">
        <v>1232</v>
      </c>
      <c r="BF188" t="str">
        <f>HYPERLINK("http://dx.doi.org/10.4103/aip.aip_62_21","http://dx.doi.org/10.4103/aip.aip_62_21")</f>
        <v>http://dx.doi.org/10.4103/aip.aip_62_21</v>
      </c>
      <c r="BR188" t="s">
        <v>83</v>
      </c>
      <c r="BS188" t="s">
        <v>1233</v>
      </c>
      <c r="BT188" t="str">
        <f>HYPERLINK("https%3A%2F%2Fwww.webofscience.com%2Fwos%2Fwoscc%2Ffull-record%2FWOS:000720988000007","View Full Record in Web of Science")</f>
        <v>View Full Record in Web of Science</v>
      </c>
    </row>
    <row r="189" spans="1:72" ht="52.5">
      <c r="A189" t="s">
        <v>72</v>
      </c>
      <c r="B189" t="s">
        <v>1234</v>
      </c>
      <c r="F189" s="1" t="s">
        <v>1235</v>
      </c>
      <c r="I189" s="1" t="s">
        <v>1236</v>
      </c>
      <c r="J189" t="s">
        <v>539</v>
      </c>
      <c r="N189" t="s">
        <v>158</v>
      </c>
      <c r="X189" s="1" t="s">
        <v>1119</v>
      </c>
      <c r="AH189">
        <v>0</v>
      </c>
      <c r="AI189">
        <v>0</v>
      </c>
      <c r="AU189">
        <v>2021</v>
      </c>
      <c r="AV189">
        <v>33</v>
      </c>
      <c r="AW189" t="s">
        <v>1237</v>
      </c>
      <c r="BB189">
        <v>119</v>
      </c>
      <c r="BC189">
        <v>127</v>
      </c>
      <c r="BD189">
        <v>71233</v>
      </c>
      <c r="BE189" t="s">
        <v>1238</v>
      </c>
      <c r="BF189" t="str">
        <f>HYPERLINK("http://dx.doi.org/10.9734/JPRI/2021/v33i37A31987","http://dx.doi.org/10.9734/JPRI/2021/v33i37A31987")</f>
        <v>http://dx.doi.org/10.9734/JPRI/2021/v33i37A31987</v>
      </c>
      <c r="BR189" t="s">
        <v>83</v>
      </c>
      <c r="BS189" t="s">
        <v>1239</v>
      </c>
      <c r="BT189" t="str">
        <f>HYPERLINK("https%3A%2F%2Fwww.webofscience.com%2Fwos%2Fwoscc%2Ffull-record%2FWOS:000672765800017","View Full Record in Web of Science")</f>
        <v>View Full Record in Web of Science</v>
      </c>
    </row>
    <row r="190" spans="1:72" ht="66">
      <c r="A190" t="s">
        <v>72</v>
      </c>
      <c r="B190" t="s">
        <v>1240</v>
      </c>
      <c r="F190" s="1" t="s">
        <v>1241</v>
      </c>
      <c r="I190" s="1" t="s">
        <v>1242</v>
      </c>
      <c r="J190" t="s">
        <v>460</v>
      </c>
      <c r="N190" t="s">
        <v>89</v>
      </c>
      <c r="X190" s="1" t="s">
        <v>1243</v>
      </c>
      <c r="AH190">
        <v>8</v>
      </c>
      <c r="AI190">
        <v>8</v>
      </c>
      <c r="AT190" t="s">
        <v>373</v>
      </c>
      <c r="AU190">
        <v>2019</v>
      </c>
      <c r="AV190">
        <v>8</v>
      </c>
      <c r="AW190">
        <v>7</v>
      </c>
      <c r="BB190">
        <v>2258</v>
      </c>
      <c r="BC190">
        <v>2263</v>
      </c>
      <c r="BE190" t="s">
        <v>1244</v>
      </c>
      <c r="BF190" t="str">
        <f>HYPERLINK("http://dx.doi.org/10.4103/jfmpc.jfmpc_419_19","http://dx.doi.org/10.4103/jfmpc.jfmpc_419_19")</f>
        <v>http://dx.doi.org/10.4103/jfmpc.jfmpc_419_19</v>
      </c>
      <c r="BN190">
        <v>31463239</v>
      </c>
      <c r="BR190" t="s">
        <v>83</v>
      </c>
      <c r="BS190" t="s">
        <v>1245</v>
      </c>
      <c r="BT190" t="str">
        <f>HYPERLINK("https%3A%2F%2Fwww.webofscience.com%2Fwos%2Fwoscc%2Ffull-record%2FWOS:000648425900015","View Full Record in Web of Science")</f>
        <v>View Full Record in Web of Science</v>
      </c>
    </row>
    <row r="191" spans="1:72" ht="92.25">
      <c r="A191" t="s">
        <v>72</v>
      </c>
      <c r="B191" t="s">
        <v>1246</v>
      </c>
      <c r="F191" s="1" t="s">
        <v>1247</v>
      </c>
      <c r="I191" s="1" t="s">
        <v>1248</v>
      </c>
      <c r="J191" t="s">
        <v>222</v>
      </c>
      <c r="N191" t="s">
        <v>52</v>
      </c>
      <c r="X191" s="1" t="s">
        <v>1249</v>
      </c>
      <c r="AH191">
        <v>0</v>
      </c>
      <c r="AI191">
        <v>0</v>
      </c>
      <c r="AT191" t="s">
        <v>223</v>
      </c>
      <c r="AU191">
        <v>2019</v>
      </c>
      <c r="AV191">
        <v>61</v>
      </c>
      <c r="AW191">
        <v>9</v>
      </c>
      <c r="AY191">
        <v>3</v>
      </c>
      <c r="BA191">
        <v>67</v>
      </c>
      <c r="BB191" t="s">
        <v>1250</v>
      </c>
      <c r="BC191" t="s">
        <v>1250</v>
      </c>
      <c r="BR191" t="s">
        <v>83</v>
      </c>
      <c r="BS191" t="s">
        <v>1251</v>
      </c>
      <c r="BT191" t="str">
        <f>HYPERLINK("https%3A%2F%2Fwww.webofscience.com%2Fwos%2Fwoscc%2Ffull-record%2FWOS:000456064200139","View Full Record in Web of Science")</f>
        <v>View Full Record in Web of Science</v>
      </c>
    </row>
    <row r="192" spans="1:72" ht="52.5">
      <c r="A192" t="s">
        <v>72</v>
      </c>
      <c r="B192" t="s">
        <v>1252</v>
      </c>
      <c r="F192" s="1" t="s">
        <v>1253</v>
      </c>
      <c r="I192" s="1" t="s">
        <v>1254</v>
      </c>
      <c r="J192" t="s">
        <v>148</v>
      </c>
      <c r="N192" t="s">
        <v>89</v>
      </c>
      <c r="X192" s="1" t="s">
        <v>1255</v>
      </c>
      <c r="AH192">
        <v>0</v>
      </c>
      <c r="AI192">
        <v>0</v>
      </c>
      <c r="AT192" t="s">
        <v>119</v>
      </c>
      <c r="AU192">
        <v>2022</v>
      </c>
      <c r="AV192">
        <v>16</v>
      </c>
      <c r="AW192">
        <v>6</v>
      </c>
      <c r="BE192" t="s">
        <v>1256</v>
      </c>
      <c r="BF192" t="str">
        <f>HYPERLINK("http://dx.doi.org/10.7860/JCDR/2022/56036.16437","http://dx.doi.org/10.7860/JCDR/2022/56036.16437")</f>
        <v>http://dx.doi.org/10.7860/JCDR/2022/56036.16437</v>
      </c>
      <c r="BR192" t="s">
        <v>83</v>
      </c>
      <c r="BS192" t="s">
        <v>1257</v>
      </c>
      <c r="BT192" t="str">
        <f>HYPERLINK("https%3A%2F%2Fwww.webofscience.com%2Fwos%2Fwoscc%2Ffull-record%2FWOS:000842079000001","View Full Record in Web of Science")</f>
        <v>View Full Record in Web of Science</v>
      </c>
    </row>
    <row r="193" spans="1:72" ht="66">
      <c r="A193" t="s">
        <v>72</v>
      </c>
      <c r="B193" t="s">
        <v>1258</v>
      </c>
      <c r="F193" s="1" t="s">
        <v>1259</v>
      </c>
      <c r="I193" s="1" t="s">
        <v>1260</v>
      </c>
      <c r="J193" t="s">
        <v>410</v>
      </c>
      <c r="N193" t="s">
        <v>89</v>
      </c>
      <c r="X193" s="1" t="s">
        <v>1261</v>
      </c>
      <c r="AH193">
        <v>0</v>
      </c>
      <c r="AI193">
        <v>0</v>
      </c>
      <c r="AT193" t="s">
        <v>98</v>
      </c>
      <c r="AU193">
        <v>2021</v>
      </c>
      <c r="AV193">
        <v>19</v>
      </c>
      <c r="AW193">
        <v>4</v>
      </c>
      <c r="BD193">
        <v>71</v>
      </c>
      <c r="BE193" t="s">
        <v>1262</v>
      </c>
      <c r="BF193" t="str">
        <f>HYPERLINK("http://dx.doi.org/10.1007/s40944-021-00569-x","http://dx.doi.org/10.1007/s40944-021-00569-x")</f>
        <v>http://dx.doi.org/10.1007/s40944-021-00569-x</v>
      </c>
      <c r="BR193" t="s">
        <v>83</v>
      </c>
      <c r="BS193" t="s">
        <v>1263</v>
      </c>
      <c r="BT193" t="str">
        <f>HYPERLINK("https%3A%2F%2Fwww.webofscience.com%2Fwos%2Fwoscc%2Ffull-record%2FWOS:000678582400001","View Full Record in Web of Science")</f>
        <v>View Full Record in Web of Science</v>
      </c>
    </row>
    <row r="194" spans="1:72" ht="92.25">
      <c r="A194" t="s">
        <v>72</v>
      </c>
      <c r="B194" t="s">
        <v>1264</v>
      </c>
      <c r="F194" s="1" t="s">
        <v>1265</v>
      </c>
      <c r="I194" s="1" t="s">
        <v>1266</v>
      </c>
      <c r="J194" t="s">
        <v>1267</v>
      </c>
      <c r="N194" t="s">
        <v>89</v>
      </c>
      <c r="X194" s="1" t="s">
        <v>1268</v>
      </c>
      <c r="AH194">
        <v>11</v>
      </c>
      <c r="AI194">
        <v>12</v>
      </c>
      <c r="AT194" t="s">
        <v>1269</v>
      </c>
      <c r="AU194">
        <v>2019</v>
      </c>
      <c r="AV194">
        <v>19</v>
      </c>
      <c r="BD194">
        <v>224</v>
      </c>
      <c r="BE194" t="s">
        <v>1270</v>
      </c>
      <c r="BF194" t="str">
        <f>HYPERLINK("http://dx.doi.org/10.1186/s12909-019-1670-3","http://dx.doi.org/10.1186/s12909-019-1670-3")</f>
        <v>http://dx.doi.org/10.1186/s12909-019-1670-3</v>
      </c>
      <c r="BN194">
        <v>31226996</v>
      </c>
      <c r="BR194" t="s">
        <v>83</v>
      </c>
      <c r="BS194" t="s">
        <v>1271</v>
      </c>
      <c r="BT194" t="str">
        <f>HYPERLINK("https%3A%2F%2Fwww.webofscience.com%2Fwos%2Fwoscc%2Ffull-record%2FWOS:000472502100004","View Full Record in Web of Science")</f>
        <v>View Full Record in Web of Science</v>
      </c>
    </row>
    <row r="195" spans="1:72" ht="92.25">
      <c r="A195" t="s">
        <v>72</v>
      </c>
      <c r="B195" t="s">
        <v>1272</v>
      </c>
      <c r="F195" s="1" t="s">
        <v>1273</v>
      </c>
      <c r="I195" s="1" t="s">
        <v>1274</v>
      </c>
      <c r="J195" t="s">
        <v>1275</v>
      </c>
      <c r="N195" t="s">
        <v>89</v>
      </c>
      <c r="X195" s="1" t="s">
        <v>1100</v>
      </c>
      <c r="AH195">
        <v>2</v>
      </c>
      <c r="AI195">
        <v>2</v>
      </c>
      <c r="AT195" t="s">
        <v>135</v>
      </c>
      <c r="AU195">
        <v>2019</v>
      </c>
      <c r="AV195">
        <v>63</v>
      </c>
      <c r="AW195">
        <v>2</v>
      </c>
      <c r="BB195">
        <v>94</v>
      </c>
      <c r="BC195">
        <v>100</v>
      </c>
      <c r="BE195" t="s">
        <v>1276</v>
      </c>
      <c r="BF195" t="str">
        <f>HYPERLINK("http://dx.doi.org/10.4103/ijph.IJPH_138_18","http://dx.doi.org/10.4103/ijph.IJPH_138_18")</f>
        <v>http://dx.doi.org/10.4103/ijph.IJPH_138_18</v>
      </c>
      <c r="BN195">
        <v>31219056</v>
      </c>
      <c r="BR195" t="s">
        <v>83</v>
      </c>
      <c r="BS195" t="s">
        <v>1277</v>
      </c>
      <c r="BT195" t="str">
        <f>HYPERLINK("https%3A%2F%2Fwww.webofscience.com%2Fwos%2Fwoscc%2Ffull-record%2FWOS:000472223600002","View Full Record in Web of Science")</f>
        <v>View Full Record in Web of Science</v>
      </c>
    </row>
    <row r="196" spans="1:72" ht="66">
      <c r="A196" t="s">
        <v>72</v>
      </c>
      <c r="B196" t="s">
        <v>1278</v>
      </c>
      <c r="F196" s="1" t="s">
        <v>1279</v>
      </c>
      <c r="I196" s="1" t="s">
        <v>1280</v>
      </c>
      <c r="J196" t="s">
        <v>1176</v>
      </c>
      <c r="N196" t="s">
        <v>89</v>
      </c>
      <c r="X196" s="1" t="s">
        <v>1177</v>
      </c>
      <c r="AH196">
        <v>1</v>
      </c>
      <c r="AI196">
        <v>1</v>
      </c>
      <c r="AT196" t="s">
        <v>98</v>
      </c>
      <c r="AU196">
        <v>2021</v>
      </c>
      <c r="AV196">
        <v>66</v>
      </c>
      <c r="AW196">
        <v>4</v>
      </c>
      <c r="BB196">
        <v>1212</v>
      </c>
      <c r="BC196">
        <v>1221</v>
      </c>
      <c r="BE196" t="s">
        <v>1281</v>
      </c>
      <c r="BF196" t="str">
        <f>HYPERLINK("http://dx.doi.org/10.1007/s11686-021-00394-4","http://dx.doi.org/10.1007/s11686-021-00394-4")</f>
        <v>http://dx.doi.org/10.1007/s11686-021-00394-4</v>
      </c>
      <c r="BH196" t="s">
        <v>1282</v>
      </c>
      <c r="BN196">
        <v>33884574</v>
      </c>
      <c r="BR196" t="s">
        <v>83</v>
      </c>
      <c r="BS196" t="s">
        <v>1283</v>
      </c>
      <c r="BT196" t="str">
        <f>HYPERLINK("https%3A%2F%2Fwww.webofscience.com%2Fwos%2Fwoscc%2Ffull-record%2FWOS:000642070700001","View Full Record in Web of Science")</f>
        <v>View Full Record in Web of Science</v>
      </c>
    </row>
    <row r="197" spans="1:72" ht="132">
      <c r="A197" t="s">
        <v>72</v>
      </c>
      <c r="B197" t="s">
        <v>1284</v>
      </c>
      <c r="F197" s="1" t="s">
        <v>1285</v>
      </c>
      <c r="I197" s="1" t="s">
        <v>1286</v>
      </c>
      <c r="J197" t="s">
        <v>531</v>
      </c>
      <c r="N197" t="s">
        <v>89</v>
      </c>
      <c r="X197" s="1" t="s">
        <v>1287</v>
      </c>
      <c r="AH197">
        <v>0</v>
      </c>
      <c r="AI197">
        <v>0</v>
      </c>
      <c r="AT197" t="s">
        <v>209</v>
      </c>
      <c r="AU197">
        <v>2022</v>
      </c>
      <c r="AV197">
        <v>74</v>
      </c>
      <c r="AW197" t="s">
        <v>908</v>
      </c>
      <c r="AY197">
        <v>2</v>
      </c>
      <c r="AZ197" t="s">
        <v>468</v>
      </c>
      <c r="BB197">
        <v>2533</v>
      </c>
      <c r="BC197">
        <v>2538</v>
      </c>
      <c r="BE197" t="s">
        <v>1288</v>
      </c>
      <c r="BF197" t="str">
        <f>HYPERLINK("http://dx.doi.org/10.1007/s12070-020-02257-2","http://dx.doi.org/10.1007/s12070-020-02257-2")</f>
        <v>http://dx.doi.org/10.1007/s12070-020-02257-2</v>
      </c>
      <c r="BH197" t="s">
        <v>1289</v>
      </c>
      <c r="BN197">
        <v>36452546</v>
      </c>
      <c r="BR197" t="s">
        <v>83</v>
      </c>
      <c r="BS197" t="s">
        <v>1290</v>
      </c>
      <c r="BT197" t="str">
        <f>HYPERLINK("https%3A%2F%2Fwww.webofscience.com%2Fwos%2Fwoscc%2Ffull-record%2FWOS:000588271500001","View Full Record in Web of Science")</f>
        <v>View Full Record in Web of Science</v>
      </c>
    </row>
    <row r="198" spans="1:72" ht="39">
      <c r="A198" t="s">
        <v>72</v>
      </c>
      <c r="B198" t="s">
        <v>1291</v>
      </c>
      <c r="F198" s="1" t="s">
        <v>1292</v>
      </c>
      <c r="I198" s="1" t="s">
        <v>1293</v>
      </c>
      <c r="J198" t="s">
        <v>300</v>
      </c>
      <c r="N198" t="s">
        <v>235</v>
      </c>
      <c r="X198" s="1" t="s">
        <v>1100</v>
      </c>
      <c r="AH198">
        <v>0</v>
      </c>
      <c r="AI198">
        <v>0</v>
      </c>
      <c r="AT198" t="s">
        <v>135</v>
      </c>
      <c r="AU198">
        <v>2020</v>
      </c>
      <c r="AV198">
        <v>38</v>
      </c>
      <c r="AW198">
        <v>2</v>
      </c>
      <c r="BB198">
        <v>137</v>
      </c>
      <c r="BC198">
        <v>138</v>
      </c>
      <c r="BE198" t="s">
        <v>1294</v>
      </c>
      <c r="BF198" t="str">
        <f>HYPERLINK("http://dx.doi.org/10.4103/ijmm.IJMM_20_302","http://dx.doi.org/10.4103/ijmm.IJMM_20_302")</f>
        <v>http://dx.doi.org/10.4103/ijmm.IJMM_20_302</v>
      </c>
      <c r="BR198" t="s">
        <v>83</v>
      </c>
      <c r="BS198" t="s">
        <v>1295</v>
      </c>
      <c r="BT198" t="str">
        <f>HYPERLINK("https%3A%2F%2Fwww.webofscience.com%2Fwos%2Fwoscc%2Ffull-record%2FWOS:000569422500001","View Full Record in Web of Science")</f>
        <v>View Full Record in Web of Science</v>
      </c>
    </row>
    <row r="199" spans="1:72" ht="52.5">
      <c r="A199" t="s">
        <v>72</v>
      </c>
      <c r="B199" t="s">
        <v>1296</v>
      </c>
      <c r="F199" s="1" t="s">
        <v>1297</v>
      </c>
      <c r="I199" s="1" t="s">
        <v>1298</v>
      </c>
      <c r="J199" t="s">
        <v>1135</v>
      </c>
      <c r="N199" t="s">
        <v>158</v>
      </c>
      <c r="X199" s="1" t="s">
        <v>1207</v>
      </c>
      <c r="AH199">
        <v>0</v>
      </c>
      <c r="AI199">
        <v>0</v>
      </c>
      <c r="AT199" t="s">
        <v>1299</v>
      </c>
      <c r="AU199">
        <v>2022</v>
      </c>
      <c r="AV199">
        <v>14</v>
      </c>
      <c r="AW199">
        <v>9</v>
      </c>
      <c r="BD199" t="s">
        <v>1300</v>
      </c>
      <c r="BE199" t="s">
        <v>1301</v>
      </c>
      <c r="BF199" t="str">
        <f>HYPERLINK("http://dx.doi.org/10.7759/cureus.29307","http://dx.doi.org/10.7759/cureus.29307")</f>
        <v>http://dx.doi.org/10.7759/cureus.29307</v>
      </c>
      <c r="BN199">
        <v>36304341</v>
      </c>
      <c r="BR199" t="s">
        <v>83</v>
      </c>
      <c r="BS199" t="s">
        <v>1302</v>
      </c>
      <c r="BT199" t="str">
        <f>HYPERLINK("https%3A%2F%2Fwww.webofscience.com%2Fwos%2Fwoscc%2Ffull-record%2FWOS:000860539900007","View Full Record in Web of Science")</f>
        <v>View Full Record in Web of Science</v>
      </c>
    </row>
    <row r="200" spans="1:72" ht="92.25">
      <c r="A200" t="s">
        <v>72</v>
      </c>
      <c r="B200" t="s">
        <v>1303</v>
      </c>
      <c r="F200" s="1" t="s">
        <v>1304</v>
      </c>
      <c r="I200" s="1" t="s">
        <v>1305</v>
      </c>
      <c r="J200" t="s">
        <v>179</v>
      </c>
      <c r="N200" t="s">
        <v>89</v>
      </c>
      <c r="X200" s="1" t="s">
        <v>1119</v>
      </c>
      <c r="AH200">
        <v>12</v>
      </c>
      <c r="AI200">
        <v>13</v>
      </c>
      <c r="AT200" t="s">
        <v>159</v>
      </c>
      <c r="AU200">
        <v>2018</v>
      </c>
      <c r="AV200">
        <v>61</v>
      </c>
      <c r="AW200">
        <v>1</v>
      </c>
      <c r="BB200">
        <v>113</v>
      </c>
      <c r="BC200">
        <v>115</v>
      </c>
      <c r="BE200" t="s">
        <v>1306</v>
      </c>
      <c r="BF200" t="str">
        <f>HYPERLINK("http://dx.doi.org/10.4103/IJPM.IJPM_256_17","http://dx.doi.org/10.4103/IJPM.IJPM_256_17")</f>
        <v>http://dx.doi.org/10.4103/IJPM.IJPM_256_17</v>
      </c>
      <c r="BN200">
        <v>29567898</v>
      </c>
      <c r="BR200" t="s">
        <v>83</v>
      </c>
      <c r="BS200" t="s">
        <v>1307</v>
      </c>
      <c r="BT200" t="str">
        <f>HYPERLINK("https%3A%2F%2Fwww.webofscience.com%2Fwos%2Fwoscc%2Ffull-record%2FWOS:000428438900023","View Full Record in Web of Science")</f>
        <v>View Full Record in Web of Science</v>
      </c>
    </row>
    <row r="201" spans="1:72" ht="66">
      <c r="A201" t="s">
        <v>72</v>
      </c>
      <c r="B201" t="s">
        <v>1308</v>
      </c>
      <c r="F201" s="1" t="s">
        <v>1309</v>
      </c>
      <c r="I201" s="1" t="s">
        <v>1310</v>
      </c>
      <c r="J201" t="s">
        <v>300</v>
      </c>
      <c r="N201" t="s">
        <v>89</v>
      </c>
      <c r="X201" s="1" t="s">
        <v>1311</v>
      </c>
      <c r="AH201">
        <v>7</v>
      </c>
      <c r="AI201">
        <v>8</v>
      </c>
      <c r="AT201" t="s">
        <v>142</v>
      </c>
      <c r="AU201">
        <v>2017</v>
      </c>
      <c r="AV201">
        <v>35</v>
      </c>
      <c r="AW201">
        <v>3</v>
      </c>
      <c r="BB201">
        <v>376</v>
      </c>
      <c r="BC201">
        <v>380</v>
      </c>
      <c r="BE201" t="s">
        <v>1312</v>
      </c>
      <c r="BF201" t="str">
        <f>HYPERLINK("http://dx.doi.org/10.4103/ijmm.IJMM_17_199","http://dx.doi.org/10.4103/ijmm.IJMM_17_199")</f>
        <v>http://dx.doi.org/10.4103/ijmm.IJMM_17_199</v>
      </c>
      <c r="BN201">
        <v>29063882</v>
      </c>
      <c r="BR201" t="s">
        <v>83</v>
      </c>
      <c r="BS201" t="s">
        <v>1313</v>
      </c>
      <c r="BT201" t="str">
        <f>HYPERLINK("https%3A%2F%2Fwww.webofscience.com%2Fwos%2Fwoscc%2Ffull-record%2FWOS:000413674400008","View Full Record in Web of Science")</f>
        <v>View Full Record in Web of Science</v>
      </c>
    </row>
    <row r="202" spans="1:72" ht="92.25">
      <c r="A202" t="s">
        <v>72</v>
      </c>
      <c r="B202" t="s">
        <v>1314</v>
      </c>
      <c r="F202" s="1" t="s">
        <v>1315</v>
      </c>
      <c r="I202" s="1" t="s">
        <v>1316</v>
      </c>
      <c r="J202" t="s">
        <v>676</v>
      </c>
      <c r="N202" t="s">
        <v>89</v>
      </c>
      <c r="X202" s="1" t="s">
        <v>1024</v>
      </c>
      <c r="AH202">
        <v>1</v>
      </c>
      <c r="AI202">
        <v>1</v>
      </c>
      <c r="AT202" t="s">
        <v>335</v>
      </c>
      <c r="AU202">
        <v>2020</v>
      </c>
      <c r="AV202">
        <v>24</v>
      </c>
      <c r="AW202">
        <v>8</v>
      </c>
      <c r="BB202">
        <v>719</v>
      </c>
      <c r="BC202">
        <v>721</v>
      </c>
      <c r="BE202" t="s">
        <v>1317</v>
      </c>
      <c r="BF202" t="str">
        <f>HYPERLINK("http://dx.doi.org/10.5005/jp-journals-10071-23524","http://dx.doi.org/10.5005/jp-journals-10071-23524")</f>
        <v>http://dx.doi.org/10.5005/jp-journals-10071-23524</v>
      </c>
      <c r="BN202">
        <v>33024383</v>
      </c>
      <c r="BR202" t="s">
        <v>83</v>
      </c>
      <c r="BS202" t="s">
        <v>1318</v>
      </c>
      <c r="BT202" t="str">
        <f>HYPERLINK("https%3A%2F%2Fwww.webofscience.com%2Fwos%2Fwoscc%2Ffull-record%2FWOS:000582185400026","View Full Record in Web of Science")</f>
        <v>View Full Record in Web of Science</v>
      </c>
    </row>
    <row r="203" spans="1:72" ht="92.25">
      <c r="A203" t="s">
        <v>72</v>
      </c>
      <c r="B203" t="s">
        <v>1319</v>
      </c>
      <c r="F203" s="1" t="s">
        <v>1320</v>
      </c>
      <c r="I203" s="1" t="s">
        <v>1321</v>
      </c>
      <c r="J203" t="s">
        <v>321</v>
      </c>
      <c r="N203" t="s">
        <v>78</v>
      </c>
      <c r="X203" s="1" t="s">
        <v>1322</v>
      </c>
      <c r="AH203">
        <v>3</v>
      </c>
      <c r="AI203">
        <v>3</v>
      </c>
      <c r="AT203" t="s">
        <v>448</v>
      </c>
      <c r="AU203">
        <v>2018</v>
      </c>
      <c r="AV203">
        <v>31</v>
      </c>
      <c r="AW203">
        <v>1</v>
      </c>
      <c r="BB203">
        <v>59</v>
      </c>
      <c r="BC203">
        <v>60</v>
      </c>
      <c r="BE203" t="s">
        <v>1323</v>
      </c>
      <c r="BF203" t="str">
        <f>HYPERLINK("http://dx.doi.org/10.4103/efh.EfH_32_17","http://dx.doi.org/10.4103/efh.EfH_32_17")</f>
        <v>http://dx.doi.org/10.4103/efh.EfH_32_17</v>
      </c>
      <c r="BN203">
        <v>30117478</v>
      </c>
      <c r="BR203" t="s">
        <v>83</v>
      </c>
      <c r="BS203" t="s">
        <v>1324</v>
      </c>
      <c r="BT203" t="str">
        <f>HYPERLINK("https%3A%2F%2Fwww.webofscience.com%2Fwos%2Fwoscc%2Ffull-record%2FWOS:000442103700014","View Full Record in Web of Science")</f>
        <v>View Full Record in Web of Science</v>
      </c>
    </row>
    <row r="204" spans="1:72" ht="78.75">
      <c r="A204" t="s">
        <v>72</v>
      </c>
      <c r="B204" t="s">
        <v>1325</v>
      </c>
      <c r="F204" s="1" t="s">
        <v>1326</v>
      </c>
      <c r="I204" s="1" t="s">
        <v>1327</v>
      </c>
      <c r="J204" t="s">
        <v>300</v>
      </c>
      <c r="N204" t="s">
        <v>89</v>
      </c>
      <c r="X204" s="1" t="s">
        <v>1100</v>
      </c>
      <c r="AH204">
        <v>1</v>
      </c>
      <c r="AI204">
        <v>1</v>
      </c>
      <c r="AT204" t="s">
        <v>353</v>
      </c>
      <c r="AU204">
        <v>2021</v>
      </c>
      <c r="AV204">
        <v>39</v>
      </c>
      <c r="AW204">
        <v>4</v>
      </c>
      <c r="BB204">
        <v>475</v>
      </c>
      <c r="BC204">
        <v>478</v>
      </c>
      <c r="BE204" t="s">
        <v>1328</v>
      </c>
      <c r="BF204" t="str">
        <f>HYPERLINK("http://dx.doi.org/10.1016/j.ijmmb.2021.06.011","http://dx.doi.org/10.1016/j.ijmmb.2021.06.011")</f>
        <v>http://dx.doi.org/10.1016/j.ijmmb.2021.06.011</v>
      </c>
      <c r="BH204" t="s">
        <v>1329</v>
      </c>
      <c r="BN204">
        <v>34215476</v>
      </c>
      <c r="BR204" t="s">
        <v>83</v>
      </c>
      <c r="BS204" t="s">
        <v>1330</v>
      </c>
      <c r="BT204" t="str">
        <f>HYPERLINK("https%3A%2F%2Fwww.webofscience.com%2Fwos%2Fwoscc%2Ffull-record%2FWOS:000717596200017","View Full Record in Web of Science")</f>
        <v>View Full Record in Web of Science</v>
      </c>
    </row>
    <row r="205" spans="1:72" ht="39">
      <c r="A205" t="s">
        <v>72</v>
      </c>
      <c r="B205" t="s">
        <v>994</v>
      </c>
      <c r="F205" s="1" t="s">
        <v>995</v>
      </c>
      <c r="I205" s="1" t="s">
        <v>1331</v>
      </c>
      <c r="J205" t="s">
        <v>872</v>
      </c>
      <c r="N205" t="s">
        <v>78</v>
      </c>
      <c r="X205" s="1" t="s">
        <v>79</v>
      </c>
      <c r="AH205">
        <v>0</v>
      </c>
      <c r="AI205">
        <v>0</v>
      </c>
      <c r="AT205" t="s">
        <v>119</v>
      </c>
      <c r="AU205">
        <v>2018</v>
      </c>
      <c r="AV205">
        <v>28</v>
      </c>
      <c r="AW205">
        <v>6</v>
      </c>
      <c r="BB205">
        <v>493</v>
      </c>
      <c r="BC205">
        <v>494</v>
      </c>
      <c r="BN205">
        <v>29848435</v>
      </c>
      <c r="BR205" t="s">
        <v>83</v>
      </c>
      <c r="BS205" t="s">
        <v>1332</v>
      </c>
      <c r="BT205" t="str">
        <f>HYPERLINK("https%3A%2F%2Fwww.webofscience.com%2Fwos%2Fwoscc%2Ffull-record%2FWOS:000434015600023","View Full Record in Web of Science")</f>
        <v>View Full Record in Web of Science</v>
      </c>
    </row>
    <row r="206" spans="1:72" ht="52.5">
      <c r="A206" t="s">
        <v>72</v>
      </c>
      <c r="B206" t="s">
        <v>1333</v>
      </c>
      <c r="F206" s="1" t="s">
        <v>1334</v>
      </c>
      <c r="I206" s="1" t="s">
        <v>1335</v>
      </c>
      <c r="J206" t="s">
        <v>278</v>
      </c>
      <c r="N206" t="s">
        <v>158</v>
      </c>
      <c r="X206" s="1" t="s">
        <v>1207</v>
      </c>
      <c r="AH206">
        <v>3</v>
      </c>
      <c r="AI206">
        <v>3</v>
      </c>
      <c r="AT206" t="s">
        <v>335</v>
      </c>
      <c r="AU206">
        <v>2021</v>
      </c>
      <c r="AV206">
        <v>69</v>
      </c>
      <c r="AW206">
        <v>8</v>
      </c>
      <c r="BB206">
        <v>1994</v>
      </c>
      <c r="BC206">
        <v>2003</v>
      </c>
      <c r="BE206" t="s">
        <v>1336</v>
      </c>
      <c r="BF206" t="str">
        <f>HYPERLINK("http://dx.doi.org/10.4103/ijo.IJO_3632_20","http://dx.doi.org/10.4103/ijo.IJO_3632_20")</f>
        <v>http://dx.doi.org/10.4103/ijo.IJO_3632_20</v>
      </c>
      <c r="BN206">
        <v>34304165</v>
      </c>
      <c r="BR206" t="s">
        <v>83</v>
      </c>
      <c r="BS206" t="s">
        <v>1337</v>
      </c>
      <c r="BT206" t="str">
        <f>HYPERLINK("https%3A%2F%2Fwww.webofscience.com%2Fwos%2Fwoscc%2Ffull-record%2FWOS:000686555600009","View Full Record in Web of Science")</f>
        <v>View Full Record in Web of Science</v>
      </c>
    </row>
    <row r="207" spans="1:72" ht="66">
      <c r="A207" t="s">
        <v>72</v>
      </c>
      <c r="B207" t="s">
        <v>1338</v>
      </c>
      <c r="F207" s="1" t="s">
        <v>1339</v>
      </c>
      <c r="I207" s="1" t="s">
        <v>1340</v>
      </c>
      <c r="J207" t="s">
        <v>372</v>
      </c>
      <c r="N207" t="s">
        <v>89</v>
      </c>
      <c r="X207" s="1" t="s">
        <v>1341</v>
      </c>
      <c r="AH207">
        <v>4</v>
      </c>
      <c r="AI207">
        <v>4</v>
      </c>
      <c r="AT207" t="s">
        <v>649</v>
      </c>
      <c r="AU207">
        <v>2019</v>
      </c>
      <c r="AV207">
        <v>34</v>
      </c>
      <c r="AW207">
        <v>2</v>
      </c>
      <c r="BB207">
        <v>225</v>
      </c>
      <c r="BC207">
        <v>229</v>
      </c>
      <c r="BE207" t="s">
        <v>1342</v>
      </c>
      <c r="BF207" t="str">
        <f>HYPERLINK("http://dx.doi.org/10.1007/s12291-017-0727-5","http://dx.doi.org/10.1007/s12291-017-0727-5")</f>
        <v>http://dx.doi.org/10.1007/s12291-017-0727-5</v>
      </c>
      <c r="BN207">
        <v>31092998</v>
      </c>
      <c r="BR207" t="s">
        <v>83</v>
      </c>
      <c r="BS207" t="s">
        <v>1343</v>
      </c>
      <c r="BT207" t="str">
        <f>HYPERLINK("https%3A%2F%2Fwww.webofscience.com%2Fwos%2Fwoscc%2Ffull-record%2FWOS:000466191600015","View Full Record in Web of Science")</f>
        <v>View Full Record in Web of Science</v>
      </c>
    </row>
    <row r="208" spans="1:72" ht="66">
      <c r="A208" t="s">
        <v>72</v>
      </c>
      <c r="B208" t="s">
        <v>1344</v>
      </c>
      <c r="F208" s="1" t="s">
        <v>1345</v>
      </c>
      <c r="I208" s="1" t="s">
        <v>1346</v>
      </c>
      <c r="J208" t="s">
        <v>1347</v>
      </c>
      <c r="N208" t="s">
        <v>89</v>
      </c>
      <c r="X208" s="1" t="s">
        <v>1348</v>
      </c>
      <c r="AH208">
        <v>12</v>
      </c>
      <c r="AI208">
        <v>12</v>
      </c>
      <c r="AT208" t="s">
        <v>335</v>
      </c>
      <c r="AU208">
        <v>2017</v>
      </c>
      <c r="AV208">
        <v>15</v>
      </c>
      <c r="AW208">
        <v>8</v>
      </c>
      <c r="BB208">
        <v>497</v>
      </c>
      <c r="BC208">
        <v>502</v>
      </c>
      <c r="BN208">
        <v>29082368</v>
      </c>
      <c r="BR208" t="s">
        <v>83</v>
      </c>
      <c r="BS208" t="s">
        <v>1349</v>
      </c>
      <c r="BT208" t="str">
        <f>HYPERLINK("https%3A%2F%2Fwww.webofscience.com%2Fwos%2Fwoscc%2Ffull-record%2FWOS:000411341500005","View Full Record in Web of Science")</f>
        <v>View Full Record in Web of Science</v>
      </c>
    </row>
    <row r="209" spans="1:72" ht="39">
      <c r="A209" t="s">
        <v>72</v>
      </c>
      <c r="B209" t="s">
        <v>1350</v>
      </c>
      <c r="F209" s="1" t="s">
        <v>1351</v>
      </c>
      <c r="I209" s="1" t="s">
        <v>1352</v>
      </c>
      <c r="J209" t="s">
        <v>148</v>
      </c>
      <c r="N209" t="s">
        <v>78</v>
      </c>
      <c r="X209" s="1" t="s">
        <v>134</v>
      </c>
      <c r="AH209">
        <v>0</v>
      </c>
      <c r="AI209">
        <v>0</v>
      </c>
      <c r="AT209" t="s">
        <v>335</v>
      </c>
      <c r="AU209">
        <v>2018</v>
      </c>
      <c r="AV209">
        <v>12</v>
      </c>
      <c r="AW209">
        <v>8</v>
      </c>
      <c r="BB209" t="s">
        <v>1353</v>
      </c>
      <c r="BC209" t="s">
        <v>1353</v>
      </c>
      <c r="BE209" t="s">
        <v>1354</v>
      </c>
      <c r="BF209" t="str">
        <f>HYPERLINK("http://dx.doi.org/10.7860/JCDR/2018/36482.11847","http://dx.doi.org/10.7860/JCDR/2018/36482.11847")</f>
        <v>http://dx.doi.org/10.7860/JCDR/2018/36482.11847</v>
      </c>
      <c r="BR209" t="s">
        <v>83</v>
      </c>
      <c r="BS209" t="s">
        <v>1355</v>
      </c>
      <c r="BT209" t="str">
        <f>HYPERLINK("https%3A%2F%2Fwww.webofscience.com%2Fwos%2Fwoscc%2Ffull-record%2FWOS:000444048100070","View Full Record in Web of Science")</f>
        <v>View Full Record in Web of Science</v>
      </c>
    </row>
    <row r="210" spans="1:72" ht="92.25">
      <c r="A210" t="s">
        <v>72</v>
      </c>
      <c r="B210" t="s">
        <v>1356</v>
      </c>
      <c r="F210" s="1" t="s">
        <v>1357</v>
      </c>
      <c r="I210" s="1" t="s">
        <v>1358</v>
      </c>
      <c r="J210" t="s">
        <v>1359</v>
      </c>
      <c r="N210" t="s">
        <v>89</v>
      </c>
      <c r="X210" s="1" t="s">
        <v>1249</v>
      </c>
      <c r="AH210">
        <v>3</v>
      </c>
      <c r="AI210">
        <v>3</v>
      </c>
      <c r="AT210" t="s">
        <v>135</v>
      </c>
      <c r="AU210">
        <v>2020</v>
      </c>
      <c r="AV210">
        <v>10</v>
      </c>
      <c r="AW210">
        <v>2</v>
      </c>
      <c r="BB210">
        <v>117</v>
      </c>
      <c r="BC210">
        <v>121</v>
      </c>
      <c r="BE210" t="s">
        <v>1360</v>
      </c>
      <c r="BF210" t="str">
        <f>HYPERLINK("http://dx.doi.org/10.4103/ijabmr.IJABMR_349_18","http://dx.doi.org/10.4103/ijabmr.IJABMR_349_18")</f>
        <v>http://dx.doi.org/10.4103/ijabmr.IJABMR_349_18</v>
      </c>
      <c r="BN210">
        <v>32566528</v>
      </c>
      <c r="BR210" t="s">
        <v>83</v>
      </c>
      <c r="BS210" t="s">
        <v>1361</v>
      </c>
      <c r="BT210" t="str">
        <f>HYPERLINK("https%3A%2F%2Fwww.webofscience.com%2Fwos%2Fwoscc%2Ffull-record%2FWOS:000656876700010","View Full Record in Web of Science")</f>
        <v>View Full Record in Web of Science</v>
      </c>
    </row>
    <row r="211" spans="1:72" ht="66">
      <c r="A211" t="s">
        <v>72</v>
      </c>
      <c r="B211" t="s">
        <v>1362</v>
      </c>
      <c r="F211" s="1" t="s">
        <v>1363</v>
      </c>
      <c r="I211" s="1" t="s">
        <v>1364</v>
      </c>
      <c r="J211" t="s">
        <v>974</v>
      </c>
      <c r="N211" t="s">
        <v>89</v>
      </c>
      <c r="X211" s="1" t="s">
        <v>1341</v>
      </c>
      <c r="AH211">
        <v>2</v>
      </c>
      <c r="AI211">
        <v>2</v>
      </c>
      <c r="AT211" t="s">
        <v>223</v>
      </c>
      <c r="AU211">
        <v>2020</v>
      </c>
      <c r="AV211">
        <v>119</v>
      </c>
      <c r="AW211">
        <v>1</v>
      </c>
      <c r="BB211">
        <v>165</v>
      </c>
      <c r="BC211">
        <v>175</v>
      </c>
      <c r="BE211" t="s">
        <v>1365</v>
      </c>
      <c r="BF211" t="str">
        <f>HYPERLINK("http://dx.doi.org/10.1007/s00436-019-06492-7","http://dx.doi.org/10.1007/s00436-019-06492-7")</f>
        <v>http://dx.doi.org/10.1007/s00436-019-06492-7</v>
      </c>
      <c r="BH211" t="s">
        <v>1366</v>
      </c>
      <c r="BN211">
        <v>31807868</v>
      </c>
      <c r="BR211" t="s">
        <v>83</v>
      </c>
      <c r="BS211" t="s">
        <v>1367</v>
      </c>
      <c r="BT211" t="str">
        <f>HYPERLINK("https%3A%2F%2Fwww.webofscience.com%2Fwos%2Fwoscc%2Ffull-record%2FWOS:000500869100001","View Full Record in Web of Science")</f>
        <v>View Full Record in Web of Science</v>
      </c>
    </row>
    <row r="212" spans="1:72" ht="78.75">
      <c r="A212" t="s">
        <v>72</v>
      </c>
      <c r="B212" t="s">
        <v>1368</v>
      </c>
      <c r="F212" s="1" t="s">
        <v>1369</v>
      </c>
      <c r="I212" s="1" t="s">
        <v>1370</v>
      </c>
      <c r="J212" t="s">
        <v>837</v>
      </c>
      <c r="N212" t="s">
        <v>89</v>
      </c>
      <c r="X212" s="1" t="s">
        <v>1371</v>
      </c>
      <c r="AH212">
        <v>0</v>
      </c>
      <c r="AI212">
        <v>0</v>
      </c>
      <c r="AT212" t="s">
        <v>1372</v>
      </c>
      <c r="AU212">
        <v>2020</v>
      </c>
      <c r="AV212">
        <v>9</v>
      </c>
      <c r="AW212">
        <v>49</v>
      </c>
      <c r="BB212">
        <v>3731</v>
      </c>
      <c r="BC212">
        <v>3734</v>
      </c>
      <c r="BE212" t="s">
        <v>1373</v>
      </c>
      <c r="BF212" t="str">
        <f>HYPERLINK("http://dx.doi.org/10.14260/jemds/2020/819","http://dx.doi.org/10.14260/jemds/2020/819")</f>
        <v>http://dx.doi.org/10.14260/jemds/2020/819</v>
      </c>
      <c r="BR212" t="s">
        <v>83</v>
      </c>
      <c r="BS212" t="s">
        <v>1374</v>
      </c>
      <c r="BT212" t="str">
        <f>HYPERLINK("https%3A%2F%2Fwww.webofscience.com%2Fwos%2Fwoscc%2Ffull-record%2FWOS:000605633100007","View Full Record in Web of Science")</f>
        <v>View Full Record in Web of Science</v>
      </c>
    </row>
    <row r="213" spans="1:72" ht="52.5">
      <c r="A213" t="s">
        <v>72</v>
      </c>
      <c r="B213" t="s">
        <v>1375</v>
      </c>
      <c r="F213" s="1" t="s">
        <v>1376</v>
      </c>
      <c r="I213" s="1" t="s">
        <v>1377</v>
      </c>
      <c r="J213" t="s">
        <v>208</v>
      </c>
      <c r="N213" t="s">
        <v>89</v>
      </c>
      <c r="X213" s="1" t="s">
        <v>1378</v>
      </c>
      <c r="AH213">
        <v>0</v>
      </c>
      <c r="AI213">
        <v>0</v>
      </c>
      <c r="AT213" t="s">
        <v>649</v>
      </c>
      <c r="AU213">
        <v>2022</v>
      </c>
      <c r="AV213">
        <v>59</v>
      </c>
      <c r="AW213">
        <v>4</v>
      </c>
      <c r="BB213">
        <v>331</v>
      </c>
      <c r="BC213">
        <v>338</v>
      </c>
      <c r="BE213" t="s">
        <v>1379</v>
      </c>
      <c r="BF213" t="str">
        <f>HYPERLINK("http://dx.doi.org/10.1007/s13312-022-2501-x","http://dx.doi.org/10.1007/s13312-022-2501-x")</f>
        <v>http://dx.doi.org/10.1007/s13312-022-2501-x</v>
      </c>
      <c r="BN213">
        <v>35410971</v>
      </c>
      <c r="BR213" t="s">
        <v>83</v>
      </c>
      <c r="BS213" t="s">
        <v>1380</v>
      </c>
      <c r="BT213" t="str">
        <f>HYPERLINK("https%3A%2F%2Fwww.webofscience.com%2Fwos%2Fwoscc%2Ffull-record%2FWOS:000790781300016","View Full Record in Web of Science")</f>
        <v>View Full Record in Web of Science</v>
      </c>
    </row>
    <row r="214" spans="1:72" ht="52.5">
      <c r="A214" t="s">
        <v>72</v>
      </c>
      <c r="B214" t="s">
        <v>1381</v>
      </c>
      <c r="F214" s="1" t="s">
        <v>1382</v>
      </c>
      <c r="I214" s="1" t="s">
        <v>1383</v>
      </c>
      <c r="J214" t="s">
        <v>148</v>
      </c>
      <c r="N214" t="s">
        <v>89</v>
      </c>
      <c r="X214" s="1" t="s">
        <v>1119</v>
      </c>
      <c r="AH214">
        <v>4</v>
      </c>
      <c r="AI214">
        <v>4</v>
      </c>
      <c r="AT214" t="s">
        <v>107</v>
      </c>
      <c r="AU214">
        <v>2018</v>
      </c>
      <c r="AV214">
        <v>12</v>
      </c>
      <c r="AW214">
        <v>9</v>
      </c>
      <c r="BB214" t="s">
        <v>1384</v>
      </c>
      <c r="BC214" t="s">
        <v>1385</v>
      </c>
      <c r="BE214" t="s">
        <v>1386</v>
      </c>
      <c r="BF214" t="str">
        <f>HYPERLINK("http://dx.doi.org/10.7860/JCDR/2018/24685.12025","http://dx.doi.org/10.7860/JCDR/2018/24685.12025")</f>
        <v>http://dx.doi.org/10.7860/JCDR/2018/24685.12025</v>
      </c>
      <c r="BR214" t="s">
        <v>83</v>
      </c>
      <c r="BS214" t="s">
        <v>1387</v>
      </c>
      <c r="BT214" t="str">
        <f>HYPERLINK("https%3A%2F%2Fwww.webofscience.com%2Fwos%2Fwoscc%2Ffull-record%2FWOS:000444053600101","View Full Record in Web of Science")</f>
        <v>View Full Record in Web of Science</v>
      </c>
    </row>
    <row r="215" spans="1:72" ht="78.75">
      <c r="A215" t="s">
        <v>72</v>
      </c>
      <c r="B215" t="s">
        <v>1388</v>
      </c>
      <c r="F215" s="1" t="s">
        <v>1389</v>
      </c>
      <c r="I215" s="1" t="s">
        <v>1390</v>
      </c>
      <c r="J215" t="s">
        <v>837</v>
      </c>
      <c r="N215" t="s">
        <v>89</v>
      </c>
      <c r="X215" s="1" t="s">
        <v>1371</v>
      </c>
      <c r="AH215">
        <v>0</v>
      </c>
      <c r="AI215">
        <v>0</v>
      </c>
      <c r="AT215" t="s">
        <v>1391</v>
      </c>
      <c r="AU215">
        <v>2020</v>
      </c>
      <c r="AV215">
        <v>9</v>
      </c>
      <c r="AW215">
        <v>48</v>
      </c>
      <c r="BB215">
        <v>3624</v>
      </c>
      <c r="BC215">
        <v>3627</v>
      </c>
      <c r="BE215" t="s">
        <v>1392</v>
      </c>
      <c r="BF215" t="str">
        <f>HYPERLINK("http://dx.doi.org/10.14260/jemds/2020/796","http://dx.doi.org/10.14260/jemds/2020/796")</f>
        <v>http://dx.doi.org/10.14260/jemds/2020/796</v>
      </c>
      <c r="BR215" t="s">
        <v>83</v>
      </c>
      <c r="BS215" t="s">
        <v>1393</v>
      </c>
      <c r="BT215" t="str">
        <f>HYPERLINK("https%3A%2F%2Fwww.webofscience.com%2Fwos%2Fwoscc%2Ffull-record%2FWOS:000596870700005","View Full Record in Web of Science")</f>
        <v>View Full Record in Web of Science</v>
      </c>
    </row>
    <row r="216" spans="1:72" ht="52.5">
      <c r="A216" t="s">
        <v>72</v>
      </c>
      <c r="B216" t="s">
        <v>1394</v>
      </c>
      <c r="F216" s="1" t="s">
        <v>1395</v>
      </c>
      <c r="I216" s="1" t="s">
        <v>1396</v>
      </c>
      <c r="J216" t="s">
        <v>1397</v>
      </c>
      <c r="N216" t="s">
        <v>89</v>
      </c>
      <c r="X216" s="1" t="s">
        <v>1398</v>
      </c>
      <c r="AH216">
        <v>5</v>
      </c>
      <c r="AI216">
        <v>5</v>
      </c>
      <c r="AU216">
        <v>2018</v>
      </c>
      <c r="AV216">
        <v>12</v>
      </c>
      <c r="AW216">
        <v>4</v>
      </c>
      <c r="BB216">
        <v>267</v>
      </c>
      <c r="BC216">
        <v>271</v>
      </c>
      <c r="BN216">
        <v>30476380</v>
      </c>
      <c r="BR216" t="s">
        <v>83</v>
      </c>
      <c r="BS216" t="s">
        <v>1399</v>
      </c>
      <c r="BT216" t="str">
        <f>HYPERLINK("https%3A%2F%2Fwww.webofscience.com%2Fwos%2Fwoscc%2Ffull-record%2FWOS:000455916200003","View Full Record in Web of Science")</f>
        <v>View Full Record in Web of Science</v>
      </c>
    </row>
    <row r="217" spans="1:72" ht="52.5">
      <c r="A217" t="s">
        <v>72</v>
      </c>
      <c r="B217" t="s">
        <v>1400</v>
      </c>
      <c r="F217" s="1" t="s">
        <v>1401</v>
      </c>
      <c r="I217" s="1" t="s">
        <v>1402</v>
      </c>
      <c r="J217" t="s">
        <v>1403</v>
      </c>
      <c r="N217" t="s">
        <v>89</v>
      </c>
      <c r="X217" s="1" t="s">
        <v>1404</v>
      </c>
      <c r="AH217">
        <v>4</v>
      </c>
      <c r="AI217">
        <v>4</v>
      </c>
      <c r="AT217" t="s">
        <v>223</v>
      </c>
      <c r="AU217">
        <v>2018</v>
      </c>
      <c r="AV217">
        <v>111</v>
      </c>
      <c r="AW217">
        <v>1</v>
      </c>
      <c r="BB217">
        <v>73</v>
      </c>
      <c r="BC217">
        <v>87</v>
      </c>
      <c r="BE217" t="s">
        <v>1405</v>
      </c>
      <c r="BF217" t="str">
        <f>HYPERLINK("http://dx.doi.org/10.1007/s10482-017-0927-2","http://dx.doi.org/10.1007/s10482-017-0927-2")</f>
        <v>http://dx.doi.org/10.1007/s10482-017-0927-2</v>
      </c>
      <c r="BN217">
        <v>28836034</v>
      </c>
      <c r="BR217" t="s">
        <v>83</v>
      </c>
      <c r="BS217" t="s">
        <v>1406</v>
      </c>
      <c r="BT217" t="str">
        <f>HYPERLINK("https%3A%2F%2Fwww.webofscience.com%2Fwos%2Fwoscc%2Ffull-record%2FWOS:000419461300007","View Full Record in Web of Science")</f>
        <v>View Full Record in Web of Science</v>
      </c>
    </row>
    <row r="218" spans="1:72" ht="52.5">
      <c r="A218" t="s">
        <v>72</v>
      </c>
      <c r="B218" t="s">
        <v>1407</v>
      </c>
      <c r="F218" s="1" t="s">
        <v>1408</v>
      </c>
      <c r="I218" s="1" t="s">
        <v>1409</v>
      </c>
      <c r="J218" t="s">
        <v>1410</v>
      </c>
      <c r="N218" t="s">
        <v>158</v>
      </c>
      <c r="X218" s="1" t="s">
        <v>1207</v>
      </c>
      <c r="AH218">
        <v>0</v>
      </c>
      <c r="AI218">
        <v>0</v>
      </c>
      <c r="AT218" t="s">
        <v>1411</v>
      </c>
      <c r="AU218">
        <v>2021</v>
      </c>
      <c r="AV218">
        <v>39</v>
      </c>
      <c r="BD218">
        <v>140</v>
      </c>
      <c r="BE218" t="s">
        <v>1412</v>
      </c>
      <c r="BF218" t="str">
        <f>HYPERLINK("http://dx.doi.org/10.11604/pamj.2021.39.140.28755","http://dx.doi.org/10.11604/pamj.2021.39.140.28755")</f>
        <v>http://dx.doi.org/10.11604/pamj.2021.39.140.28755</v>
      </c>
      <c r="BN218">
        <v>34527156</v>
      </c>
      <c r="BR218" t="s">
        <v>83</v>
      </c>
      <c r="BS218" t="s">
        <v>1413</v>
      </c>
      <c r="BT218" t="str">
        <f>HYPERLINK("https%3A%2F%2Fwww.webofscience.com%2Fwos%2Fwoscc%2Ffull-record%2FWOS:000687309800001","View Full Record in Web of Science")</f>
        <v>View Full Record in Web of Science</v>
      </c>
    </row>
    <row r="219" spans="1:72" ht="105">
      <c r="A219" t="s">
        <v>72</v>
      </c>
      <c r="B219" t="s">
        <v>1414</v>
      </c>
      <c r="F219" s="1" t="s">
        <v>1415</v>
      </c>
      <c r="H219" t="s">
        <v>1416</v>
      </c>
      <c r="I219" s="1" t="s">
        <v>1417</v>
      </c>
      <c r="J219" t="s">
        <v>1418</v>
      </c>
      <c r="N219" t="s">
        <v>89</v>
      </c>
      <c r="X219" s="1" t="s">
        <v>1419</v>
      </c>
      <c r="AH219">
        <v>2</v>
      </c>
      <c r="AI219">
        <v>2</v>
      </c>
      <c r="AU219">
        <v>2021</v>
      </c>
      <c r="AV219">
        <v>11</v>
      </c>
      <c r="AW219">
        <v>1</v>
      </c>
      <c r="BD219" t="s">
        <v>1420</v>
      </c>
      <c r="BE219" t="s">
        <v>1421</v>
      </c>
      <c r="BF219" t="str">
        <f>HYPERLINK("http://dx.doi.org/10.1136/bmjopen-2020-040268","http://dx.doi.org/10.1136/bmjopen-2020-040268")</f>
        <v>http://dx.doi.org/10.1136/bmjopen-2020-040268</v>
      </c>
      <c r="BN219">
        <v>33419904</v>
      </c>
      <c r="BR219" t="s">
        <v>83</v>
      </c>
      <c r="BS219" t="s">
        <v>1422</v>
      </c>
      <c r="BT219" t="str">
        <f>HYPERLINK("https%3A%2F%2Fwww.webofscience.com%2Fwos%2Fwoscc%2Ffull-record%2FWOS:000610242100020","View Full Record in Web of Science")</f>
        <v>View Full Record in Web of Science</v>
      </c>
    </row>
    <row r="220" spans="1:72" ht="92.25">
      <c r="A220" t="s">
        <v>72</v>
      </c>
      <c r="B220" t="s">
        <v>1423</v>
      </c>
      <c r="F220" s="1" t="s">
        <v>1424</v>
      </c>
      <c r="I220" s="1" t="s">
        <v>1425</v>
      </c>
      <c r="J220" t="s">
        <v>1426</v>
      </c>
      <c r="N220" t="s">
        <v>89</v>
      </c>
      <c r="X220" s="1" t="s">
        <v>1427</v>
      </c>
      <c r="AH220">
        <v>4</v>
      </c>
      <c r="AI220">
        <v>4</v>
      </c>
      <c r="AT220" t="s">
        <v>1428</v>
      </c>
      <c r="AU220">
        <v>2018</v>
      </c>
      <c r="AV220">
        <v>15</v>
      </c>
      <c r="BD220">
        <v>215</v>
      </c>
      <c r="BE220" t="s">
        <v>1429</v>
      </c>
      <c r="BF220" t="str">
        <f>HYPERLINK("http://dx.doi.org/10.1186/s12978-018-0657-6","http://dx.doi.org/10.1186/s12978-018-0657-6")</f>
        <v>http://dx.doi.org/10.1186/s12978-018-0657-6</v>
      </c>
      <c r="BN220">
        <v>30577831</v>
      </c>
      <c r="BR220" t="s">
        <v>83</v>
      </c>
      <c r="BS220" t="s">
        <v>1430</v>
      </c>
      <c r="BT220" t="str">
        <f>HYPERLINK("https%3A%2F%2Fwww.webofscience.com%2Fwos%2Fwoscc%2Ffull-record%2FWOS:000454262100001","View Full Record in Web of Science")</f>
        <v>View Full Record in Web of Science</v>
      </c>
    </row>
    <row r="221" spans="1:72" ht="118.5">
      <c r="A221" t="s">
        <v>72</v>
      </c>
      <c r="B221" t="s">
        <v>1431</v>
      </c>
      <c r="F221" s="1" t="s">
        <v>1432</v>
      </c>
      <c r="I221" s="1" t="s">
        <v>1433</v>
      </c>
      <c r="J221" t="s">
        <v>1434</v>
      </c>
      <c r="N221" t="s">
        <v>89</v>
      </c>
      <c r="X221" s="1" t="s">
        <v>1435</v>
      </c>
      <c r="AH221">
        <v>41</v>
      </c>
      <c r="AI221">
        <v>41</v>
      </c>
      <c r="AT221" t="s">
        <v>80</v>
      </c>
      <c r="AU221">
        <v>2017</v>
      </c>
      <c r="AV221">
        <v>1</v>
      </c>
      <c r="AW221">
        <v>1</v>
      </c>
      <c r="BD221" t="s">
        <v>1436</v>
      </c>
      <c r="BE221" t="s">
        <v>1437</v>
      </c>
      <c r="BF221" t="str">
        <f>HYPERLINK("http://dx.doi.org/10.1136/bmjpo-2017-000183","http://dx.doi.org/10.1136/bmjpo-2017-000183")</f>
        <v>http://dx.doi.org/10.1136/bmjpo-2017-000183</v>
      </c>
      <c r="BN221">
        <v>29637172</v>
      </c>
      <c r="BR221" t="s">
        <v>83</v>
      </c>
      <c r="BS221" t="s">
        <v>1438</v>
      </c>
      <c r="BT221" t="str">
        <f>HYPERLINK("https%3A%2F%2Fwww.webofscience.com%2Fwos%2Fwoscc%2Ffull-record%2FWOS:000641975700013","View Full Record in Web of Science")</f>
        <v>View Full Record in Web of Science</v>
      </c>
    </row>
    <row r="222" spans="1:72" ht="52.5">
      <c r="A222" t="s">
        <v>72</v>
      </c>
      <c r="B222" t="s">
        <v>1439</v>
      </c>
      <c r="F222" s="1" t="s">
        <v>1440</v>
      </c>
      <c r="I222" s="1" t="s">
        <v>1441</v>
      </c>
      <c r="J222" t="s">
        <v>1442</v>
      </c>
      <c r="N222" t="s">
        <v>89</v>
      </c>
      <c r="X222" s="1" t="s">
        <v>1207</v>
      </c>
      <c r="AH222">
        <v>2</v>
      </c>
      <c r="AI222">
        <v>2</v>
      </c>
      <c r="AT222" t="s">
        <v>1443</v>
      </c>
      <c r="AU222">
        <v>2021</v>
      </c>
      <c r="AV222">
        <v>11</v>
      </c>
      <c r="AW222">
        <v>1</v>
      </c>
      <c r="BD222">
        <v>10</v>
      </c>
      <c r="BE222" t="s">
        <v>1444</v>
      </c>
      <c r="BF222" t="str">
        <f>HYPERLINK("http://dx.doi.org/10.1186/s43066-021-00077-9","http://dx.doi.org/10.1186/s43066-021-00077-9")</f>
        <v>http://dx.doi.org/10.1186/s43066-021-00077-9</v>
      </c>
      <c r="BR222" t="s">
        <v>83</v>
      </c>
      <c r="BS222" t="s">
        <v>1445</v>
      </c>
      <c r="BT222" t="str">
        <f>HYPERLINK("https%3A%2F%2Fwww.webofscience.com%2Fwos%2Fwoscc%2Ffull-record%2FWOS:000836373300002","View Full Record in Web of Science")</f>
        <v>View Full Record in Web of Science</v>
      </c>
    </row>
    <row r="223" spans="1:72" ht="78.75">
      <c r="A223" t="s">
        <v>72</v>
      </c>
      <c r="B223" t="s">
        <v>1446</v>
      </c>
      <c r="F223" s="1" t="s">
        <v>1447</v>
      </c>
      <c r="I223" s="1" t="s">
        <v>1448</v>
      </c>
      <c r="J223" t="s">
        <v>1449</v>
      </c>
      <c r="N223" t="s">
        <v>89</v>
      </c>
      <c r="X223" s="1" t="s">
        <v>1450</v>
      </c>
      <c r="AH223">
        <v>5</v>
      </c>
      <c r="AI223">
        <v>6</v>
      </c>
      <c r="AT223" t="s">
        <v>1451</v>
      </c>
      <c r="AU223">
        <v>2019</v>
      </c>
      <c r="AV223">
        <v>19</v>
      </c>
      <c r="AW223">
        <v>1</v>
      </c>
      <c r="BD223">
        <v>324</v>
      </c>
      <c r="BE223" t="s">
        <v>1452</v>
      </c>
      <c r="BF223" t="str">
        <f>HYPERLINK("http://dx.doi.org/10.1186/s12884-019-2480-7","http://dx.doi.org/10.1186/s12884-019-2480-7")</f>
        <v>http://dx.doi.org/10.1186/s12884-019-2480-7</v>
      </c>
      <c r="BN223">
        <v>31484498</v>
      </c>
      <c r="BR223" t="s">
        <v>83</v>
      </c>
      <c r="BS223" t="s">
        <v>1453</v>
      </c>
      <c r="BT223" t="str">
        <f>HYPERLINK("https%3A%2F%2Fwww.webofscience.com%2Fwos%2Fwoscc%2Ffull-record%2FWOS:000484459400002","View Full Record in Web of Science")</f>
        <v>View Full Record in Web of Science</v>
      </c>
    </row>
    <row r="224" spans="1:72" ht="78.75">
      <c r="A224" t="s">
        <v>72</v>
      </c>
      <c r="B224" t="s">
        <v>1454</v>
      </c>
      <c r="F224" s="1" t="s">
        <v>1455</v>
      </c>
      <c r="I224" s="1" t="s">
        <v>1456</v>
      </c>
      <c r="J224" t="s">
        <v>1135</v>
      </c>
      <c r="N224" t="s">
        <v>89</v>
      </c>
      <c r="X224" s="1" t="s">
        <v>1457</v>
      </c>
      <c r="AH224">
        <v>0</v>
      </c>
      <c r="AI224">
        <v>0</v>
      </c>
      <c r="AT224" t="s">
        <v>1458</v>
      </c>
      <c r="AU224">
        <v>2022</v>
      </c>
      <c r="AV224">
        <v>14</v>
      </c>
      <c r="AW224">
        <v>3</v>
      </c>
      <c r="BD224" t="s">
        <v>1459</v>
      </c>
      <c r="BE224" t="s">
        <v>1460</v>
      </c>
      <c r="BF224" t="str">
        <f>HYPERLINK("http://dx.doi.org/10.7759/cureus.23497","http://dx.doi.org/10.7759/cureus.23497")</f>
        <v>http://dx.doi.org/10.7759/cureus.23497</v>
      </c>
      <c r="BN224">
        <v>35494973</v>
      </c>
      <c r="BR224" t="s">
        <v>83</v>
      </c>
      <c r="BS224" t="s">
        <v>1461</v>
      </c>
      <c r="BT224" t="str">
        <f>HYPERLINK("https%3A%2F%2Fwww.webofscience.com%2Fwos%2Fwoscc%2Ffull-record%2FWOS:000778792600016","View Full Record in Web of Science")</f>
        <v>View Full Record in Web of Science</v>
      </c>
    </row>
    <row r="225" spans="1:72" ht="52.5">
      <c r="A225" t="s">
        <v>72</v>
      </c>
      <c r="B225" t="s">
        <v>1462</v>
      </c>
      <c r="F225" s="1" t="s">
        <v>1463</v>
      </c>
      <c r="I225" s="1" t="s">
        <v>1464</v>
      </c>
      <c r="J225" t="s">
        <v>222</v>
      </c>
      <c r="N225" t="s">
        <v>89</v>
      </c>
      <c r="X225" s="1" t="s">
        <v>1261</v>
      </c>
      <c r="AH225">
        <v>1</v>
      </c>
      <c r="AI225">
        <v>1</v>
      </c>
      <c r="AT225" t="s">
        <v>223</v>
      </c>
      <c r="AU225">
        <v>2022</v>
      </c>
      <c r="AV225">
        <v>64</v>
      </c>
      <c r="AY225">
        <v>1</v>
      </c>
      <c r="BB225" t="s">
        <v>1465</v>
      </c>
      <c r="BC225" t="s">
        <v>1466</v>
      </c>
      <c r="BE225" t="s">
        <v>1467</v>
      </c>
      <c r="BF225" t="str">
        <f>HYPERLINK("http://dx.doi.org/10.4103/indianjpsychiatry.indianjpsychiatry_746_21","http://dx.doi.org/10.4103/indianjpsychiatry.indianjpsychiatry_746_21")</f>
        <v>http://dx.doi.org/10.4103/indianjpsychiatry.indianjpsychiatry_746_21</v>
      </c>
      <c r="BN225">
        <v>35599652</v>
      </c>
      <c r="BR225" t="s">
        <v>83</v>
      </c>
      <c r="BS225" t="s">
        <v>1468</v>
      </c>
      <c r="BT225" t="str">
        <f>HYPERLINK("https%3A%2F%2Fwww.webofscience.com%2Fwos%2Fwoscc%2Ffull-record%2FWOS:000782980600016","View Full Record in Web of Science")</f>
        <v>View Full Record in Web of Science</v>
      </c>
    </row>
    <row r="226" spans="1:72" ht="105">
      <c r="A226" t="s">
        <v>72</v>
      </c>
      <c r="B226" t="s">
        <v>1469</v>
      </c>
      <c r="F226" s="1" t="s">
        <v>1470</v>
      </c>
      <c r="I226" s="1" t="s">
        <v>1471</v>
      </c>
      <c r="J226" t="s">
        <v>148</v>
      </c>
      <c r="N226" t="s">
        <v>89</v>
      </c>
      <c r="X226" s="1" t="s">
        <v>1472</v>
      </c>
      <c r="AH226">
        <v>6</v>
      </c>
      <c r="AI226">
        <v>6</v>
      </c>
      <c r="AT226" t="s">
        <v>649</v>
      </c>
      <c r="AU226">
        <v>2019</v>
      </c>
      <c r="AV226">
        <v>13</v>
      </c>
      <c r="AW226">
        <v>4</v>
      </c>
      <c r="BB226" t="s">
        <v>1384</v>
      </c>
      <c r="BC226" t="s">
        <v>1473</v>
      </c>
      <c r="BE226" t="s">
        <v>1474</v>
      </c>
      <c r="BF226" t="str">
        <f>HYPERLINK("http://dx.doi.org/10.7860/JCDR/2019/40368.12759","http://dx.doi.org/10.7860/JCDR/2019/40368.12759")</f>
        <v>http://dx.doi.org/10.7860/JCDR/2019/40368.12759</v>
      </c>
      <c r="BR226" t="s">
        <v>83</v>
      </c>
      <c r="BS226" t="s">
        <v>1475</v>
      </c>
      <c r="BT226" t="str">
        <f>HYPERLINK("https%3A%2F%2Fwww.webofscience.com%2Fwos%2Fwoscc%2Ffull-record%2FWOS:000466721100037","View Full Record in Web of Science")</f>
        <v>View Full Record in Web of Science</v>
      </c>
    </row>
    <row r="227" spans="1:72" ht="52.5">
      <c r="A227" t="s">
        <v>72</v>
      </c>
      <c r="B227" t="s">
        <v>1476</v>
      </c>
      <c r="F227" s="1" t="s">
        <v>1477</v>
      </c>
      <c r="I227" s="1" t="s">
        <v>1478</v>
      </c>
      <c r="J227" t="s">
        <v>1479</v>
      </c>
      <c r="N227" t="s">
        <v>89</v>
      </c>
      <c r="X227" s="1" t="s">
        <v>1207</v>
      </c>
      <c r="AH227">
        <v>6</v>
      </c>
      <c r="AI227">
        <v>6</v>
      </c>
      <c r="AT227" t="s">
        <v>585</v>
      </c>
      <c r="AU227">
        <v>2018</v>
      </c>
      <c r="AV227">
        <v>40</v>
      </c>
      <c r="AW227">
        <v>1</v>
      </c>
      <c r="BB227">
        <v>68</v>
      </c>
      <c r="BC227">
        <v>73</v>
      </c>
      <c r="BE227" t="s">
        <v>1480</v>
      </c>
      <c r="BF227" t="str">
        <f>HYPERLINK("http://dx.doi.org/10.4103/IJPSYM.IJPSYM_139_17","http://dx.doi.org/10.4103/IJPSYM.IJPSYM_139_17")</f>
        <v>http://dx.doi.org/10.4103/IJPSYM.IJPSYM_139_17</v>
      </c>
      <c r="BN227">
        <v>29403133</v>
      </c>
      <c r="BR227" t="s">
        <v>83</v>
      </c>
      <c r="BS227" t="s">
        <v>1481</v>
      </c>
      <c r="BT227" t="str">
        <f>HYPERLINK("https%3A%2F%2Fwww.webofscience.com%2Fwos%2Fwoscc%2Ffull-record%2FWOS:000537442600012","View Full Record in Web of Science")</f>
        <v>View Full Record in Web of Science</v>
      </c>
    </row>
    <row r="228" spans="1:72" ht="132">
      <c r="A228" t="s">
        <v>72</v>
      </c>
      <c r="B228" t="s">
        <v>1482</v>
      </c>
      <c r="F228" s="1" t="s">
        <v>1483</v>
      </c>
      <c r="I228" s="1" t="s">
        <v>1484</v>
      </c>
      <c r="J228" t="s">
        <v>379</v>
      </c>
      <c r="N228" t="s">
        <v>89</v>
      </c>
      <c r="X228" s="1" t="s">
        <v>1485</v>
      </c>
      <c r="AH228">
        <v>0</v>
      </c>
      <c r="AI228">
        <v>0</v>
      </c>
      <c r="AT228" t="s">
        <v>335</v>
      </c>
      <c r="AU228">
        <v>2021</v>
      </c>
      <c r="AV228">
        <v>83</v>
      </c>
      <c r="AW228">
        <v>4</v>
      </c>
      <c r="BB228">
        <v>1004</v>
      </c>
      <c r="BC228">
        <v>1009</v>
      </c>
      <c r="BE228" t="s">
        <v>1486</v>
      </c>
      <c r="BF228" t="str">
        <f>HYPERLINK("http://dx.doi.org/10.1007/s12262-020-02530-2","http://dx.doi.org/10.1007/s12262-020-02530-2")</f>
        <v>http://dx.doi.org/10.1007/s12262-020-02530-2</v>
      </c>
      <c r="BH228" t="s">
        <v>1487</v>
      </c>
      <c r="BR228" t="s">
        <v>83</v>
      </c>
      <c r="BS228" t="s">
        <v>1488</v>
      </c>
      <c r="BT228" t="str">
        <f>HYPERLINK("https%3A%2F%2Fwww.webofscience.com%2Fwos%2Fwoscc%2Ffull-record%2FWOS:000550623400001","View Full Record in Web of Science")</f>
        <v>View Full Record in Web of Science</v>
      </c>
    </row>
    <row r="229" spans="1:72" ht="66">
      <c r="A229" t="s">
        <v>72</v>
      </c>
      <c r="B229" t="s">
        <v>1489</v>
      </c>
      <c r="F229" s="1" t="s">
        <v>1490</v>
      </c>
      <c r="I229" s="1" t="s">
        <v>1491</v>
      </c>
      <c r="J229" t="s">
        <v>1492</v>
      </c>
      <c r="N229" t="s">
        <v>89</v>
      </c>
      <c r="X229" s="1" t="s">
        <v>1493</v>
      </c>
      <c r="AH229">
        <v>0</v>
      </c>
      <c r="AI229">
        <v>0</v>
      </c>
      <c r="AT229" t="s">
        <v>223</v>
      </c>
      <c r="AU229">
        <v>2021</v>
      </c>
      <c r="AV229">
        <v>7</v>
      </c>
      <c r="AW229">
        <v>1</v>
      </c>
      <c r="BB229" t="s">
        <v>1494</v>
      </c>
      <c r="BC229" t="s">
        <v>1495</v>
      </c>
      <c r="BE229" t="s">
        <v>1496</v>
      </c>
      <c r="BF229" t="str">
        <f>HYPERLINK("http://dx.doi.org/10.1055/s-0040-1722744","http://dx.doi.org/10.1055/s-0040-1722744")</f>
        <v>http://dx.doi.org/10.1055/s-0040-1722744</v>
      </c>
      <c r="BN229">
        <v>33718607</v>
      </c>
      <c r="BR229" t="s">
        <v>83</v>
      </c>
      <c r="BS229" t="s">
        <v>1497</v>
      </c>
      <c r="BT229" t="str">
        <f>HYPERLINK("https%3A%2F%2Fwww.webofscience.com%2Fwos%2Fwoscc%2Ffull-record%2FWOS:000627560800001","View Full Record in Web of Science")</f>
        <v>View Full Record in Web of Science</v>
      </c>
    </row>
    <row r="230" spans="1:72" ht="78.75">
      <c r="A230" t="s">
        <v>72</v>
      </c>
      <c r="B230" t="s">
        <v>1498</v>
      </c>
      <c r="F230" s="1" t="s">
        <v>1499</v>
      </c>
      <c r="I230" s="1" t="s">
        <v>1500</v>
      </c>
      <c r="J230" t="s">
        <v>1501</v>
      </c>
      <c r="N230" t="s">
        <v>89</v>
      </c>
      <c r="X230" s="1" t="s">
        <v>1502</v>
      </c>
      <c r="AH230">
        <v>5</v>
      </c>
      <c r="AI230">
        <v>6</v>
      </c>
      <c r="AT230" t="s">
        <v>1503</v>
      </c>
      <c r="AU230">
        <v>2020</v>
      </c>
      <c r="AV230">
        <v>38</v>
      </c>
      <c r="AW230">
        <v>3</v>
      </c>
      <c r="BB230">
        <v>807</v>
      </c>
      <c r="BC230">
        <v>826</v>
      </c>
      <c r="BE230" t="s">
        <v>1504</v>
      </c>
      <c r="BF230" t="str">
        <f>HYPERLINK("http://dx.doi.org/10.1080/07391102.2019.1590240","http://dx.doi.org/10.1080/07391102.2019.1590240")</f>
        <v>http://dx.doi.org/10.1080/07391102.2019.1590240</v>
      </c>
      <c r="BH230" t="s">
        <v>1505</v>
      </c>
      <c r="BN230">
        <v>30836878</v>
      </c>
      <c r="BR230" t="s">
        <v>83</v>
      </c>
      <c r="BS230" t="s">
        <v>1506</v>
      </c>
      <c r="BT230" t="str">
        <f>HYPERLINK("https%3A%2F%2Fwww.webofscience.com%2Fwos%2Fwoscc%2Ffull-record%2FWOS:000465812700001","View Full Record in Web of Science")</f>
        <v>View Full Record in Web of Science</v>
      </c>
    </row>
    <row r="231" spans="1:72" ht="92.25">
      <c r="A231" t="s">
        <v>72</v>
      </c>
      <c r="B231" t="s">
        <v>1507</v>
      </c>
      <c r="F231" s="1" t="s">
        <v>1508</v>
      </c>
      <c r="I231" s="1" t="s">
        <v>1509</v>
      </c>
      <c r="J231" t="s">
        <v>706</v>
      </c>
      <c r="N231" t="s">
        <v>89</v>
      </c>
      <c r="X231" s="1" t="s">
        <v>1510</v>
      </c>
      <c r="AH231">
        <v>0</v>
      </c>
      <c r="AI231">
        <v>0</v>
      </c>
      <c r="AT231" t="s">
        <v>98</v>
      </c>
      <c r="AU231">
        <v>2019</v>
      </c>
      <c r="AV231">
        <v>69</v>
      </c>
      <c r="AW231">
        <v>6</v>
      </c>
      <c r="BB231">
        <v>529</v>
      </c>
      <c r="BC231">
        <v>534</v>
      </c>
      <c r="BE231" t="s">
        <v>1511</v>
      </c>
      <c r="BF231" t="str">
        <f>HYPERLINK("http://dx.doi.org/10.1007/s13224-019-01259-7","http://dx.doi.org/10.1007/s13224-019-01259-7")</f>
        <v>http://dx.doi.org/10.1007/s13224-019-01259-7</v>
      </c>
      <c r="BN231">
        <v>31844368</v>
      </c>
      <c r="BR231" t="s">
        <v>83</v>
      </c>
      <c r="BS231" t="s">
        <v>1512</v>
      </c>
      <c r="BT231" t="str">
        <f>HYPERLINK("https%3A%2F%2Fwww.webofscience.com%2Fwos%2Fwoscc%2Ffull-record%2FWOS:000501373600009","View Full Record in Web of Science")</f>
        <v>View Full Record in Web of Science</v>
      </c>
    </row>
    <row r="232" spans="1:72" ht="78.75">
      <c r="A232" t="s">
        <v>72</v>
      </c>
      <c r="B232" t="s">
        <v>1513</v>
      </c>
      <c r="F232" s="1" t="s">
        <v>1514</v>
      </c>
      <c r="I232" s="1" t="s">
        <v>1515</v>
      </c>
      <c r="J232" t="s">
        <v>148</v>
      </c>
      <c r="N232" t="s">
        <v>89</v>
      </c>
      <c r="X232" s="1" t="s">
        <v>1516</v>
      </c>
      <c r="AH232">
        <v>0</v>
      </c>
      <c r="AI232">
        <v>0</v>
      </c>
      <c r="AT232" t="s">
        <v>649</v>
      </c>
      <c r="AU232">
        <v>2019</v>
      </c>
      <c r="AV232">
        <v>13</v>
      </c>
      <c r="AW232">
        <v>4</v>
      </c>
      <c r="BB232" t="s">
        <v>1517</v>
      </c>
      <c r="BC232" t="s">
        <v>1518</v>
      </c>
      <c r="BE232" t="s">
        <v>1519</v>
      </c>
      <c r="BF232" t="str">
        <f>HYPERLINK("http://dx.doi.org/10.7860/JCDR/2019/40287.12774","http://dx.doi.org/10.7860/JCDR/2019/40287.12774")</f>
        <v>http://dx.doi.org/10.7860/JCDR/2019/40287.12774</v>
      </c>
      <c r="BR232" t="s">
        <v>83</v>
      </c>
      <c r="BS232" t="s">
        <v>1520</v>
      </c>
      <c r="BT232" t="str">
        <f>HYPERLINK("https%3A%2F%2Fwww.webofscience.com%2Fwos%2Fwoscc%2Ffull-record%2FWOS:000466721100030","View Full Record in Web of Science")</f>
        <v>View Full Record in Web of Science</v>
      </c>
    </row>
    <row r="233" spans="1:72" ht="66">
      <c r="A233" t="s">
        <v>72</v>
      </c>
      <c r="B233" t="s">
        <v>1521</v>
      </c>
      <c r="F233" s="1" t="s">
        <v>1522</v>
      </c>
      <c r="I233" s="1" t="s">
        <v>1523</v>
      </c>
      <c r="J233" t="s">
        <v>1524</v>
      </c>
      <c r="N233" t="s">
        <v>89</v>
      </c>
      <c r="X233" s="1" t="s">
        <v>1525</v>
      </c>
      <c r="AH233">
        <v>2</v>
      </c>
      <c r="AI233">
        <v>2</v>
      </c>
      <c r="AT233" t="s">
        <v>149</v>
      </c>
      <c r="AU233">
        <v>2022</v>
      </c>
      <c r="AV233">
        <v>49</v>
      </c>
      <c r="AW233">
        <v>5</v>
      </c>
      <c r="BB233">
        <v>4115</v>
      </c>
      <c r="BC233">
        <v>4121</v>
      </c>
      <c r="BE233" t="s">
        <v>1526</v>
      </c>
      <c r="BF233" t="str">
        <f>HYPERLINK("http://dx.doi.org/10.1007/s11033-022-07394-1","http://dx.doi.org/10.1007/s11033-022-07394-1")</f>
        <v>http://dx.doi.org/10.1007/s11033-022-07394-1</v>
      </c>
      <c r="BH233" t="s">
        <v>1527</v>
      </c>
      <c r="BN233">
        <v>35359238</v>
      </c>
      <c r="BR233" t="s">
        <v>83</v>
      </c>
      <c r="BS233" t="s">
        <v>1528</v>
      </c>
      <c r="BT233" t="str">
        <f>HYPERLINK("https%3A%2F%2Fwww.webofscience.com%2Fwos%2Fwoscc%2Ffull-record%2FWOS:000777371800001","View Full Record in Web of Science")</f>
        <v>View Full Record in Web of Science</v>
      </c>
    </row>
    <row r="234" spans="1:72" ht="52.5">
      <c r="A234" t="s">
        <v>72</v>
      </c>
      <c r="B234" t="s">
        <v>1529</v>
      </c>
      <c r="F234" s="1" t="s">
        <v>1530</v>
      </c>
      <c r="I234" s="1" t="s">
        <v>1531</v>
      </c>
      <c r="J234" t="s">
        <v>442</v>
      </c>
      <c r="N234" t="s">
        <v>89</v>
      </c>
      <c r="X234" s="1" t="s">
        <v>1532</v>
      </c>
      <c r="AH234">
        <v>3</v>
      </c>
      <c r="AI234">
        <v>4</v>
      </c>
      <c r="AT234" t="s">
        <v>353</v>
      </c>
      <c r="AU234">
        <v>2019</v>
      </c>
      <c r="AV234">
        <v>8</v>
      </c>
      <c r="AW234">
        <v>4</v>
      </c>
      <c r="BB234">
        <v>400</v>
      </c>
      <c r="BC234">
        <v>402</v>
      </c>
      <c r="BE234" t="s">
        <v>1533</v>
      </c>
      <c r="BF234" t="str">
        <f>HYPERLINK("http://dx.doi.org/10.4103/ijmy.ijmy_93_19","http://dx.doi.org/10.4103/ijmy.ijmy_93_19")</f>
        <v>http://dx.doi.org/10.4103/ijmy.ijmy_93_19</v>
      </c>
      <c r="BN234">
        <v>31793513</v>
      </c>
      <c r="BR234" t="s">
        <v>83</v>
      </c>
      <c r="BS234" t="s">
        <v>1534</v>
      </c>
      <c r="BT234" t="str">
        <f>HYPERLINK("https%3A%2F%2Fwww.webofscience.com%2Fwos%2Fwoscc%2Ffull-record%2FWOS:000524754600015","View Full Record in Web of Science")</f>
        <v>View Full Record in Web of Science</v>
      </c>
    </row>
    <row r="235" spans="1:72" ht="78.75">
      <c r="A235" t="s">
        <v>72</v>
      </c>
      <c r="B235" t="s">
        <v>1535</v>
      </c>
      <c r="F235" s="1" t="s">
        <v>1536</v>
      </c>
      <c r="I235" s="1" t="s">
        <v>1537</v>
      </c>
      <c r="J235" t="s">
        <v>1538</v>
      </c>
      <c r="N235" t="s">
        <v>89</v>
      </c>
      <c r="X235" s="1" t="s">
        <v>1539</v>
      </c>
      <c r="AH235">
        <v>9</v>
      </c>
      <c r="AI235">
        <v>9</v>
      </c>
      <c r="AT235" t="s">
        <v>119</v>
      </c>
      <c r="AU235">
        <v>2017</v>
      </c>
      <c r="AV235">
        <v>65</v>
      </c>
      <c r="AW235">
        <v>3</v>
      </c>
      <c r="BB235">
        <v>729</v>
      </c>
      <c r="BC235">
        <v>738</v>
      </c>
      <c r="BE235" t="s">
        <v>1540</v>
      </c>
      <c r="BF235" t="str">
        <f>HYPERLINK("http://dx.doi.org/10.1007/s12026-017-8911-5","http://dx.doi.org/10.1007/s12026-017-8911-5")</f>
        <v>http://dx.doi.org/10.1007/s12026-017-8911-5</v>
      </c>
      <c r="BN235">
        <v>28432603</v>
      </c>
      <c r="BR235" t="s">
        <v>83</v>
      </c>
      <c r="BS235" t="s">
        <v>1541</v>
      </c>
      <c r="BT235" t="str">
        <f>HYPERLINK("https%3A%2F%2Fwww.webofscience.com%2Fwos%2Fwoscc%2Ffull-record%2FWOS:000401924400017","View Full Record in Web of Science")</f>
        <v>View Full Record in Web of Science</v>
      </c>
    </row>
    <row r="236" spans="1:72" ht="105">
      <c r="A236" t="s">
        <v>72</v>
      </c>
      <c r="B236" t="s">
        <v>1542</v>
      </c>
      <c r="F236" s="1" t="s">
        <v>1543</v>
      </c>
      <c r="I236" s="1" t="s">
        <v>1544</v>
      </c>
      <c r="J236" t="s">
        <v>1545</v>
      </c>
      <c r="N236" t="s">
        <v>89</v>
      </c>
      <c r="X236" s="1" t="s">
        <v>1546</v>
      </c>
      <c r="AH236">
        <v>6</v>
      </c>
      <c r="AI236">
        <v>6</v>
      </c>
      <c r="AT236" t="s">
        <v>686</v>
      </c>
      <c r="AU236">
        <v>2021</v>
      </c>
      <c r="AV236">
        <v>1867</v>
      </c>
      <c r="AW236">
        <v>11</v>
      </c>
      <c r="BD236">
        <v>166228</v>
      </c>
      <c r="BE236" t="s">
        <v>1547</v>
      </c>
      <c r="BF236" t="str">
        <f>HYPERLINK("http://dx.doi.org/10.1016/j.bbadis.2021.166228","http://dx.doi.org/10.1016/j.bbadis.2021.166228")</f>
        <v>http://dx.doi.org/10.1016/j.bbadis.2021.166228</v>
      </c>
      <c r="BH236" t="s">
        <v>1548</v>
      </c>
      <c r="BN236">
        <v>34311079</v>
      </c>
      <c r="BR236" t="s">
        <v>83</v>
      </c>
      <c r="BS236" t="s">
        <v>1549</v>
      </c>
      <c r="BT236" t="str">
        <f>HYPERLINK("https%3A%2F%2Fwww.webofscience.com%2Fwos%2Fwoscc%2Ffull-record%2FWOS:000697153700012","View Full Record in Web of Science")</f>
        <v>View Full Record in Web of Science</v>
      </c>
    </row>
    <row r="237" spans="1:72" ht="78.75">
      <c r="A237" t="s">
        <v>72</v>
      </c>
      <c r="B237" t="s">
        <v>1550</v>
      </c>
      <c r="F237" s="1" t="s">
        <v>1551</v>
      </c>
      <c r="I237" s="1" t="s">
        <v>1552</v>
      </c>
      <c r="J237" t="s">
        <v>229</v>
      </c>
      <c r="N237" t="s">
        <v>89</v>
      </c>
      <c r="X237" s="1" t="s">
        <v>1553</v>
      </c>
      <c r="AH237">
        <v>2</v>
      </c>
      <c r="AI237">
        <v>2</v>
      </c>
      <c r="AT237" t="s">
        <v>135</v>
      </c>
      <c r="AU237">
        <v>2021</v>
      </c>
      <c r="AV237">
        <v>46</v>
      </c>
      <c r="AW237">
        <v>2</v>
      </c>
      <c r="BB237">
        <v>252</v>
      </c>
      <c r="BC237">
        <v>257</v>
      </c>
      <c r="BE237" t="s">
        <v>1554</v>
      </c>
      <c r="BF237" t="str">
        <f>HYPERLINK("http://dx.doi.org/10.4103/ijcm.IJCM_563_20","http://dx.doi.org/10.4103/ijcm.IJCM_563_20")</f>
        <v>http://dx.doi.org/10.4103/ijcm.IJCM_563_20</v>
      </c>
      <c r="BN237">
        <v>34321736</v>
      </c>
      <c r="BR237" t="s">
        <v>83</v>
      </c>
      <c r="BS237" t="s">
        <v>1555</v>
      </c>
      <c r="BT237" t="str">
        <f>HYPERLINK("https%3A%2F%2Fwww.webofscience.com%2Fwos%2Fwoscc%2Ffull-record%2FWOS:000659026600017","View Full Record in Web of Science")</f>
        <v>View Full Record in Web of Science</v>
      </c>
    </row>
    <row r="238" spans="1:72" ht="132">
      <c r="A238" t="s">
        <v>72</v>
      </c>
      <c r="B238" t="s">
        <v>1556</v>
      </c>
      <c r="F238" s="1" t="s">
        <v>1557</v>
      </c>
      <c r="I238" s="1" t="s">
        <v>1558</v>
      </c>
      <c r="J238" t="s">
        <v>1559</v>
      </c>
      <c r="N238" t="s">
        <v>89</v>
      </c>
      <c r="X238" s="1" t="s">
        <v>1560</v>
      </c>
      <c r="AH238">
        <v>4</v>
      </c>
      <c r="AI238">
        <v>4</v>
      </c>
      <c r="AT238" t="s">
        <v>166</v>
      </c>
      <c r="AU238">
        <v>2019</v>
      </c>
      <c r="AV238">
        <v>7</v>
      </c>
      <c r="AW238">
        <v>1</v>
      </c>
      <c r="BB238">
        <v>102</v>
      </c>
      <c r="BC238">
        <v>106</v>
      </c>
      <c r="BE238" t="s">
        <v>1561</v>
      </c>
      <c r="BF238" t="str">
        <f>HYPERLINK("http://dx.doi.org/10.1016/j.cegh.2018.02.005","http://dx.doi.org/10.1016/j.cegh.2018.02.005")</f>
        <v>http://dx.doi.org/10.1016/j.cegh.2018.02.005</v>
      </c>
      <c r="BR238" t="s">
        <v>83</v>
      </c>
      <c r="BS238" t="s">
        <v>1562</v>
      </c>
      <c r="BT238" t="str">
        <f>HYPERLINK("https%3A%2F%2Fwww.webofscience.com%2Fwos%2Fwoscc%2Ffull-record%2FWOS:000458271200017","View Full Record in Web of Science")</f>
        <v>View Full Record in Web of Science</v>
      </c>
    </row>
    <row r="239" spans="1:72" ht="92.25">
      <c r="A239" t="s">
        <v>72</v>
      </c>
      <c r="B239" t="s">
        <v>1563</v>
      </c>
      <c r="F239" s="1" t="s">
        <v>1564</v>
      </c>
      <c r="I239" s="1" t="s">
        <v>1565</v>
      </c>
      <c r="J239" t="s">
        <v>148</v>
      </c>
      <c r="N239" t="s">
        <v>89</v>
      </c>
      <c r="X239" s="1" t="s">
        <v>1220</v>
      </c>
      <c r="AH239">
        <v>0</v>
      </c>
      <c r="AI239">
        <v>0</v>
      </c>
      <c r="AT239" t="s">
        <v>107</v>
      </c>
      <c r="AU239">
        <v>2021</v>
      </c>
      <c r="AV239">
        <v>15</v>
      </c>
      <c r="AW239">
        <v>9</v>
      </c>
      <c r="BB239" t="s">
        <v>1566</v>
      </c>
      <c r="BC239" t="s">
        <v>1567</v>
      </c>
      <c r="BE239" t="s">
        <v>1568</v>
      </c>
      <c r="BF239" t="str">
        <f>HYPERLINK("http://dx.doi.org/10.7860/JCDR/2021/49204.15442","http://dx.doi.org/10.7860/JCDR/2021/49204.15442")</f>
        <v>http://dx.doi.org/10.7860/JCDR/2021/49204.15442</v>
      </c>
      <c r="BR239" t="s">
        <v>83</v>
      </c>
      <c r="BS239" t="s">
        <v>1569</v>
      </c>
      <c r="BT239" t="str">
        <f>HYPERLINK("https%3A%2F%2Fwww.webofscience.com%2Fwos%2Fwoscc%2Ffull-record%2FWOS:000752493100041","View Full Record in Web of Science")</f>
        <v>View Full Record in Web of Science</v>
      </c>
    </row>
    <row r="240" spans="1:72" ht="66">
      <c r="A240" t="s">
        <v>72</v>
      </c>
      <c r="B240" t="s">
        <v>1570</v>
      </c>
      <c r="F240" s="1" t="s">
        <v>1571</v>
      </c>
      <c r="I240" s="1" t="s">
        <v>1572</v>
      </c>
      <c r="J240" t="s">
        <v>222</v>
      </c>
      <c r="N240" t="s">
        <v>52</v>
      </c>
      <c r="X240" s="1" t="s">
        <v>1573</v>
      </c>
      <c r="AH240">
        <v>0</v>
      </c>
      <c r="AI240">
        <v>0</v>
      </c>
      <c r="AT240" t="s">
        <v>223</v>
      </c>
      <c r="AU240">
        <v>2019</v>
      </c>
      <c r="AV240">
        <v>61</v>
      </c>
      <c r="AW240">
        <v>9</v>
      </c>
      <c r="AY240">
        <v>3</v>
      </c>
      <c r="BA240">
        <v>15</v>
      </c>
      <c r="BB240" t="s">
        <v>1574</v>
      </c>
      <c r="BC240" t="s">
        <v>1574</v>
      </c>
      <c r="BR240" t="s">
        <v>83</v>
      </c>
      <c r="BS240" t="s">
        <v>1575</v>
      </c>
      <c r="BT240" t="str">
        <f>HYPERLINK("https%3A%2F%2Fwww.webofscience.com%2Fwos%2Fwoscc%2Ffull-record%2FWOS:000456064200090","View Full Record in Web of Science")</f>
        <v>View Full Record in Web of Science</v>
      </c>
    </row>
    <row r="241" spans="1:72" ht="52.5">
      <c r="A241" t="s">
        <v>72</v>
      </c>
      <c r="B241" t="s">
        <v>1576</v>
      </c>
      <c r="F241" s="1" t="s">
        <v>1577</v>
      </c>
      <c r="I241" s="1" t="s">
        <v>1578</v>
      </c>
      <c r="J241" t="s">
        <v>1579</v>
      </c>
      <c r="N241" t="s">
        <v>158</v>
      </c>
      <c r="X241" s="1" t="s">
        <v>1580</v>
      </c>
      <c r="AH241">
        <v>0</v>
      </c>
      <c r="AI241">
        <v>0</v>
      </c>
      <c r="AT241" t="s">
        <v>1581</v>
      </c>
      <c r="AU241">
        <v>2020</v>
      </c>
      <c r="AV241">
        <v>12</v>
      </c>
      <c r="AW241">
        <v>7</v>
      </c>
      <c r="BD241" t="s">
        <v>1582</v>
      </c>
      <c r="BE241" t="s">
        <v>1583</v>
      </c>
      <c r="BF241" t="str">
        <f>HYPERLINK("http://dx.doi.org/10.7759/cureus.9290","http://dx.doi.org/10.7759/cureus.9290")</f>
        <v>http://dx.doi.org/10.7759/cureus.9290</v>
      </c>
      <c r="BN241">
        <v>32832288</v>
      </c>
      <c r="BR241" t="s">
        <v>83</v>
      </c>
      <c r="BS241" t="s">
        <v>1584</v>
      </c>
      <c r="BT241" t="str">
        <f>HYPERLINK("https%3A%2F%2Fwww.webofscience.com%2Fwos%2Fwoscc%2Ffull-record%2FWOS:000550070000003","View Full Record in Web of Science")</f>
        <v>View Full Record in Web of Science</v>
      </c>
    </row>
    <row r="242" spans="1:72" ht="78.75">
      <c r="A242" t="s">
        <v>72</v>
      </c>
      <c r="B242" t="s">
        <v>987</v>
      </c>
      <c r="F242" s="1" t="s">
        <v>988</v>
      </c>
      <c r="I242" s="1" t="s">
        <v>1585</v>
      </c>
      <c r="J242" t="s">
        <v>1586</v>
      </c>
      <c r="N242" t="s">
        <v>78</v>
      </c>
      <c r="X242" s="1" t="s">
        <v>1587</v>
      </c>
      <c r="AH242">
        <v>0</v>
      </c>
      <c r="AI242">
        <v>1</v>
      </c>
      <c r="AU242">
        <v>2021</v>
      </c>
      <c r="AV242">
        <v>89</v>
      </c>
      <c r="AW242">
        <v>5</v>
      </c>
      <c r="BB242">
        <v>552</v>
      </c>
      <c r="BC242">
        <v>553</v>
      </c>
      <c r="BE242" t="s">
        <v>1588</v>
      </c>
      <c r="BF242" t="str">
        <f>HYPERLINK("http://dx.doi.org/10.5603/ARM.a2021.0082","http://dx.doi.org/10.5603/ARM.a2021.0082")</f>
        <v>http://dx.doi.org/10.5603/ARM.a2021.0082</v>
      </c>
      <c r="BN242">
        <v>34668186</v>
      </c>
      <c r="BR242" t="s">
        <v>83</v>
      </c>
      <c r="BS242" t="s">
        <v>1589</v>
      </c>
      <c r="BT242" t="str">
        <f>HYPERLINK("https%3A%2F%2Fwww.webofscience.com%2Fwos%2Fwoscc%2Ffull-record%2FWOS:000715157400018","View Full Record in Web of Science")</f>
        <v>View Full Record in Web of Science</v>
      </c>
    </row>
    <row r="243" spans="1:72" ht="66">
      <c r="A243" t="s">
        <v>72</v>
      </c>
      <c r="B243" t="s">
        <v>1590</v>
      </c>
      <c r="F243" s="1" t="s">
        <v>1591</v>
      </c>
      <c r="I243" s="1" t="s">
        <v>1592</v>
      </c>
      <c r="J243" t="s">
        <v>1593</v>
      </c>
      <c r="N243" t="s">
        <v>89</v>
      </c>
      <c r="X243" s="1" t="s">
        <v>1594</v>
      </c>
      <c r="AH243">
        <v>15</v>
      </c>
      <c r="AI243">
        <v>15</v>
      </c>
      <c r="AT243" t="s">
        <v>1595</v>
      </c>
      <c r="AU243">
        <v>2018</v>
      </c>
      <c r="AV243">
        <v>16</v>
      </c>
      <c r="BD243">
        <v>17</v>
      </c>
      <c r="BE243" t="s">
        <v>1596</v>
      </c>
      <c r="BF243" t="str">
        <f>HYPERLINK("http://dx.doi.org/10.1186/s12960-018-0279-7","http://dx.doi.org/10.1186/s12960-018-0279-7")</f>
        <v>http://dx.doi.org/10.1186/s12960-018-0279-7</v>
      </c>
      <c r="BN243">
        <v>29609599</v>
      </c>
      <c r="BR243" t="s">
        <v>83</v>
      </c>
      <c r="BS243" t="s">
        <v>1597</v>
      </c>
      <c r="BT243" t="str">
        <f>HYPERLINK("https%3A%2F%2Fwww.webofscience.com%2Fwos%2Fwoscc%2Ffull-record%2FWOS:000428884800002","View Full Record in Web of Science")</f>
        <v>View Full Record in Web of Science</v>
      </c>
    </row>
    <row r="244" spans="1:72" ht="78.75">
      <c r="A244" t="s">
        <v>72</v>
      </c>
      <c r="B244" t="s">
        <v>1598</v>
      </c>
      <c r="F244" s="1" t="s">
        <v>1599</v>
      </c>
      <c r="I244" s="1" t="s">
        <v>1600</v>
      </c>
      <c r="J244" t="s">
        <v>1501</v>
      </c>
      <c r="N244" t="s">
        <v>89</v>
      </c>
      <c r="X244" s="1" t="s">
        <v>1601</v>
      </c>
      <c r="AH244">
        <v>1</v>
      </c>
      <c r="AI244">
        <v>1</v>
      </c>
      <c r="AU244">
        <v>2017</v>
      </c>
      <c r="AV244">
        <v>35</v>
      </c>
      <c r="AW244">
        <v>14</v>
      </c>
      <c r="BB244">
        <v>3032</v>
      </c>
      <c r="BC244">
        <v>3042</v>
      </c>
      <c r="BE244" t="s">
        <v>1602</v>
      </c>
      <c r="BF244" t="str">
        <f>HYPERLINK("http://dx.doi.org/10.1080/07391102.2016.1235514","http://dx.doi.org/10.1080/07391102.2016.1235514")</f>
        <v>http://dx.doi.org/10.1080/07391102.2016.1235514</v>
      </c>
      <c r="BN244">
        <v>27686023</v>
      </c>
      <c r="BR244" t="s">
        <v>83</v>
      </c>
      <c r="BS244" t="s">
        <v>1603</v>
      </c>
      <c r="BT244" t="str">
        <f>HYPERLINK("https%3A%2F%2Fwww.webofscience.com%2Fwos%2Fwoscc%2Ffull-record%2FWOS:000418477200004","View Full Record in Web of Science")</f>
        <v>View Full Record in Web of Science</v>
      </c>
    </row>
    <row r="245" spans="1:72" ht="105">
      <c r="A245" t="s">
        <v>72</v>
      </c>
      <c r="B245" t="s">
        <v>1604</v>
      </c>
      <c r="F245" s="1" t="s">
        <v>1605</v>
      </c>
      <c r="I245" s="1" t="s">
        <v>1606</v>
      </c>
      <c r="J245" t="s">
        <v>328</v>
      </c>
      <c r="N245" t="s">
        <v>89</v>
      </c>
      <c r="X245" s="1" t="s">
        <v>1607</v>
      </c>
      <c r="AH245">
        <v>0</v>
      </c>
      <c r="AI245">
        <v>0</v>
      </c>
      <c r="AT245" t="s">
        <v>353</v>
      </c>
      <c r="AU245">
        <v>2021</v>
      </c>
      <c r="AV245">
        <v>16</v>
      </c>
      <c r="AW245">
        <v>4</v>
      </c>
      <c r="BB245">
        <v>303</v>
      </c>
      <c r="BC245">
        <v>306</v>
      </c>
      <c r="BE245" t="s">
        <v>1608</v>
      </c>
      <c r="BF245" t="str">
        <f>HYPERLINK("http://dx.doi.org/10.4103/jpn.JPN_183_20","http://dx.doi.org/10.4103/jpn.JPN_183_20")</f>
        <v>http://dx.doi.org/10.4103/jpn.JPN_183_20</v>
      </c>
      <c r="BN245">
        <v>36531779</v>
      </c>
      <c r="BR245" t="s">
        <v>83</v>
      </c>
      <c r="BS245" t="s">
        <v>1609</v>
      </c>
      <c r="BT245" t="str">
        <f>HYPERLINK("https%3A%2F%2Fwww.webofscience.com%2Fwos%2Fwoscc%2Ffull-record%2FWOS:000925892900011","View Full Record in Web of Science")</f>
        <v>View Full Record in Web of Science</v>
      </c>
    </row>
    <row r="246" spans="1:72" ht="66">
      <c r="A246" t="s">
        <v>72</v>
      </c>
      <c r="B246" t="s">
        <v>1610</v>
      </c>
      <c r="F246" s="1" t="s">
        <v>1611</v>
      </c>
      <c r="I246" s="1" t="s">
        <v>1612</v>
      </c>
      <c r="J246" t="s">
        <v>222</v>
      </c>
      <c r="N246" t="s">
        <v>89</v>
      </c>
      <c r="X246" s="1" t="s">
        <v>1613</v>
      </c>
      <c r="AH246">
        <v>2</v>
      </c>
      <c r="AI246">
        <v>2</v>
      </c>
      <c r="AT246" t="s">
        <v>387</v>
      </c>
      <c r="AU246">
        <v>2021</v>
      </c>
      <c r="AV246">
        <v>63</v>
      </c>
      <c r="AW246">
        <v>2</v>
      </c>
      <c r="BB246">
        <v>179</v>
      </c>
      <c r="BC246">
        <v>183</v>
      </c>
      <c r="BE246" t="s">
        <v>1614</v>
      </c>
      <c r="BF246" t="str">
        <f>HYPERLINK("http://dx.doi.org/10.4103/psychiatry.IndianJPsychiatry_130_19","http://dx.doi.org/10.4103/psychiatry.IndianJPsychiatry_130_19")</f>
        <v>http://dx.doi.org/10.4103/psychiatry.IndianJPsychiatry_130_19</v>
      </c>
      <c r="BN246">
        <v>34194063</v>
      </c>
      <c r="BR246" t="s">
        <v>83</v>
      </c>
      <c r="BS246" t="s">
        <v>1615</v>
      </c>
      <c r="BT246" t="str">
        <f>HYPERLINK("https%3A%2F%2Fwww.webofscience.com%2Fwos%2Fwoscc%2Ffull-record%2FWOS:000641024400010","View Full Record in Web of Science")</f>
        <v>View Full Record in Web of Science</v>
      </c>
    </row>
    <row r="247" spans="1:72" ht="92.25">
      <c r="A247" t="s">
        <v>72</v>
      </c>
      <c r="B247" t="s">
        <v>1616</v>
      </c>
      <c r="F247" s="1" t="s">
        <v>1617</v>
      </c>
      <c r="I247" s="1" t="s">
        <v>1618</v>
      </c>
      <c r="J247" t="s">
        <v>837</v>
      </c>
      <c r="N247" t="s">
        <v>89</v>
      </c>
      <c r="X247" s="1" t="s">
        <v>1220</v>
      </c>
      <c r="AH247">
        <v>8</v>
      </c>
      <c r="AI247">
        <v>8</v>
      </c>
      <c r="AT247" t="s">
        <v>1619</v>
      </c>
      <c r="AU247">
        <v>2020</v>
      </c>
      <c r="AV247">
        <v>9</v>
      </c>
      <c r="AW247">
        <v>52</v>
      </c>
      <c r="BB247">
        <v>3921</v>
      </c>
      <c r="BC247">
        <v>3925</v>
      </c>
      <c r="BE247" t="s">
        <v>1620</v>
      </c>
      <c r="BF247" t="str">
        <f>HYPERLINK("http://dx.doi.org/10.14260/jemds/2020/859","http://dx.doi.org/10.14260/jemds/2020/859")</f>
        <v>http://dx.doi.org/10.14260/jemds/2020/859</v>
      </c>
      <c r="BR247" t="s">
        <v>83</v>
      </c>
      <c r="BS247" t="s">
        <v>1621</v>
      </c>
      <c r="BT247" t="str">
        <f>HYPERLINK("https%3A%2F%2Fwww.webofscience.com%2Fwos%2Fwoscc%2Ffull-record%2FWOS:000605649100005","View Full Record in Web of Science")</f>
        <v>View Full Record in Web of Science</v>
      </c>
    </row>
    <row r="248" spans="1:72" ht="66">
      <c r="A248" t="s">
        <v>72</v>
      </c>
      <c r="B248" t="s">
        <v>1622</v>
      </c>
      <c r="F248" s="1" t="s">
        <v>1623</v>
      </c>
      <c r="I248" s="1" t="s">
        <v>1624</v>
      </c>
      <c r="J248" t="s">
        <v>208</v>
      </c>
      <c r="N248" t="s">
        <v>89</v>
      </c>
      <c r="X248" s="1" t="s">
        <v>1625</v>
      </c>
      <c r="AH248">
        <v>4</v>
      </c>
      <c r="AI248">
        <v>4</v>
      </c>
      <c r="AT248" t="s">
        <v>649</v>
      </c>
      <c r="AU248">
        <v>2017</v>
      </c>
      <c r="AV248">
        <v>54</v>
      </c>
      <c r="AW248">
        <v>4</v>
      </c>
      <c r="BB248">
        <v>311</v>
      </c>
      <c r="BC248">
        <v>318</v>
      </c>
      <c r="BD248" t="s">
        <v>1626</v>
      </c>
      <c r="BE248" t="s">
        <v>1627</v>
      </c>
      <c r="BF248" t="str">
        <f>HYPERLINK("http://dx.doi.org/10.1007/s13312-017-1094-2","http://dx.doi.org/10.1007/s13312-017-1094-2")</f>
        <v>http://dx.doi.org/10.1007/s13312-017-1094-2</v>
      </c>
      <c r="BN248">
        <v>28159949</v>
      </c>
      <c r="BR248" t="s">
        <v>83</v>
      </c>
      <c r="BS248" t="s">
        <v>1628</v>
      </c>
      <c r="BT248" t="str">
        <f>HYPERLINK("https%3A%2F%2Fwww.webofscience.com%2Fwos%2Fwoscc%2Ffull-record%2FWOS:000400805900011","View Full Record in Web of Science")</f>
        <v>View Full Record in Web of Science</v>
      </c>
    </row>
    <row r="249" spans="1:72" ht="66">
      <c r="A249" t="s">
        <v>72</v>
      </c>
      <c r="B249" t="s">
        <v>1629</v>
      </c>
      <c r="F249" s="1" t="s">
        <v>1630</v>
      </c>
      <c r="I249" s="1" t="s">
        <v>1631</v>
      </c>
      <c r="J249" t="s">
        <v>1632</v>
      </c>
      <c r="N249" t="s">
        <v>89</v>
      </c>
      <c r="X249" s="1" t="s">
        <v>1633</v>
      </c>
      <c r="AH249">
        <v>1</v>
      </c>
      <c r="AI249">
        <v>1</v>
      </c>
      <c r="AT249" t="s">
        <v>223</v>
      </c>
      <c r="AU249">
        <v>2019</v>
      </c>
      <c r="AV249">
        <v>113</v>
      </c>
      <c r="AW249">
        <v>1</v>
      </c>
      <c r="BB249">
        <v>36</v>
      </c>
      <c r="BC249">
        <v>43</v>
      </c>
      <c r="BE249" t="s">
        <v>1634</v>
      </c>
      <c r="BF249" t="str">
        <f>HYPERLINK("http://dx.doi.org/10.1093/trstmh/try110","http://dx.doi.org/10.1093/trstmh/try110")</f>
        <v>http://dx.doi.org/10.1093/trstmh/try110</v>
      </c>
      <c r="BN249">
        <v>30321407</v>
      </c>
      <c r="BR249" t="s">
        <v>83</v>
      </c>
      <c r="BS249" t="s">
        <v>1635</v>
      </c>
      <c r="BT249" t="str">
        <f>HYPERLINK("https%3A%2F%2Fwww.webofscience.com%2Fwos%2Fwoscc%2Ffull-record%2FWOS:000462828400007","View Full Record in Web of Science")</f>
        <v>View Full Record in Web of Science</v>
      </c>
    </row>
    <row r="250" spans="1:72" ht="66">
      <c r="A250" t="s">
        <v>72</v>
      </c>
      <c r="B250" t="s">
        <v>1636</v>
      </c>
      <c r="F250" s="1" t="s">
        <v>1637</v>
      </c>
      <c r="I250" s="1" t="s">
        <v>1638</v>
      </c>
      <c r="J250" t="s">
        <v>148</v>
      </c>
      <c r="N250" t="s">
        <v>89</v>
      </c>
      <c r="X250" s="1" t="s">
        <v>1639</v>
      </c>
      <c r="AH250">
        <v>7</v>
      </c>
      <c r="AI250">
        <v>7</v>
      </c>
      <c r="AT250" t="s">
        <v>166</v>
      </c>
      <c r="AU250">
        <v>2020</v>
      </c>
      <c r="AV250">
        <v>14</v>
      </c>
      <c r="AW250">
        <v>3</v>
      </c>
      <c r="BE250" t="s">
        <v>1640</v>
      </c>
      <c r="BF250" t="str">
        <f>HYPERLINK("http://dx.doi.org/10.7860/JCDR/2020/43287.13577","http://dx.doi.org/10.7860/JCDR/2020/43287.13577")</f>
        <v>http://dx.doi.org/10.7860/JCDR/2020/43287.13577</v>
      </c>
      <c r="BR250" t="s">
        <v>83</v>
      </c>
      <c r="BS250" t="s">
        <v>1641</v>
      </c>
      <c r="BT250" t="str">
        <f>HYPERLINK("https%3A%2F%2Fwww.webofscience.com%2Fwos%2Fwoscc%2Ffull-record%2FWOS:000520094700036","View Full Record in Web of Science")</f>
        <v>View Full Record in Web of Science</v>
      </c>
    </row>
    <row r="251" spans="1:72" ht="105">
      <c r="A251" t="s">
        <v>72</v>
      </c>
      <c r="B251" t="s">
        <v>1642</v>
      </c>
      <c r="F251" s="1" t="s">
        <v>1643</v>
      </c>
      <c r="I251" s="1" t="s">
        <v>1644</v>
      </c>
      <c r="J251" t="s">
        <v>706</v>
      </c>
      <c r="N251" t="s">
        <v>89</v>
      </c>
      <c r="X251" s="1" t="s">
        <v>1645</v>
      </c>
      <c r="AH251">
        <v>5</v>
      </c>
      <c r="AI251">
        <v>5</v>
      </c>
      <c r="AT251" t="s">
        <v>209</v>
      </c>
      <c r="AU251">
        <v>2017</v>
      </c>
      <c r="AV251">
        <v>67</v>
      </c>
      <c r="AW251">
        <v>5</v>
      </c>
      <c r="BB251">
        <v>330</v>
      </c>
      <c r="BC251">
        <v>336</v>
      </c>
      <c r="BE251" t="s">
        <v>1646</v>
      </c>
      <c r="BF251" t="str">
        <f>HYPERLINK("http://dx.doi.org/10.1007/s13224-017-0964-9","http://dx.doi.org/10.1007/s13224-017-0964-9")</f>
        <v>http://dx.doi.org/10.1007/s13224-017-0964-9</v>
      </c>
      <c r="BN251">
        <v>28867883</v>
      </c>
      <c r="BR251" t="s">
        <v>83</v>
      </c>
      <c r="BS251" t="s">
        <v>1647</v>
      </c>
      <c r="BT251" t="str">
        <f>HYPERLINK("https%3A%2F%2Fwww.webofscience.com%2Fwos%2Fwoscc%2Ffull-record%2FWOS:000407965400005","View Full Record in Web of Science")</f>
        <v>View Full Record in Web of Science</v>
      </c>
    </row>
    <row r="252" spans="1:72" ht="92.25">
      <c r="A252" t="s">
        <v>72</v>
      </c>
      <c r="B252" t="s">
        <v>1648</v>
      </c>
      <c r="F252" s="1" t="s">
        <v>1649</v>
      </c>
      <c r="I252" s="1" t="s">
        <v>1650</v>
      </c>
      <c r="J252" t="s">
        <v>1501</v>
      </c>
      <c r="N252" t="s">
        <v>89</v>
      </c>
      <c r="X252" s="1" t="s">
        <v>1651</v>
      </c>
      <c r="AH252">
        <v>0</v>
      </c>
      <c r="AI252">
        <v>0</v>
      </c>
      <c r="AT252" t="s">
        <v>1652</v>
      </c>
      <c r="AU252">
        <v>2019</v>
      </c>
      <c r="AV252">
        <v>37</v>
      </c>
      <c r="AW252">
        <v>10</v>
      </c>
      <c r="BB252">
        <v>2641</v>
      </c>
      <c r="BC252">
        <v>2651</v>
      </c>
      <c r="BE252" t="s">
        <v>1653</v>
      </c>
      <c r="BF252" t="str">
        <f>HYPERLINK("http://dx.doi.org/10.1080/07391102.2018.1494631","http://dx.doi.org/10.1080/07391102.2018.1494631")</f>
        <v>http://dx.doi.org/10.1080/07391102.2018.1494631</v>
      </c>
      <c r="BN252">
        <v>30051760</v>
      </c>
      <c r="BR252" t="s">
        <v>83</v>
      </c>
      <c r="BS252" t="s">
        <v>1654</v>
      </c>
      <c r="BT252" t="str">
        <f>HYPERLINK("https%3A%2F%2Fwww.webofscience.com%2Fwos%2Fwoscc%2Ffull-record%2FWOS:000467846000014","View Full Record in Web of Science")</f>
        <v>View Full Record in Web of Science</v>
      </c>
    </row>
    <row r="253" spans="1:72" ht="78.75">
      <c r="A253" t="s">
        <v>72</v>
      </c>
      <c r="B253" t="s">
        <v>1655</v>
      </c>
      <c r="F253" s="1" t="s">
        <v>1656</v>
      </c>
      <c r="I253" s="1" t="s">
        <v>1657</v>
      </c>
      <c r="J253" t="s">
        <v>1658</v>
      </c>
      <c r="N253" t="s">
        <v>89</v>
      </c>
      <c r="X253" s="1" t="s">
        <v>1659</v>
      </c>
      <c r="AH253">
        <v>1</v>
      </c>
      <c r="AI253">
        <v>1</v>
      </c>
      <c r="AT253" t="s">
        <v>373</v>
      </c>
      <c r="AU253">
        <v>2021</v>
      </c>
      <c r="AV253">
        <v>10</v>
      </c>
      <c r="AY253">
        <v>1</v>
      </c>
      <c r="BD253" t="s">
        <v>1660</v>
      </c>
      <c r="BE253" t="s">
        <v>1661</v>
      </c>
      <c r="BF253" t="str">
        <f>HYPERLINK("http://dx.doi.org/10.1136/bmjoq-2021-001404","http://dx.doi.org/10.1136/bmjoq-2021-001404")</f>
        <v>http://dx.doi.org/10.1136/bmjoq-2021-001404</v>
      </c>
      <c r="BN253">
        <v>34344752</v>
      </c>
      <c r="BR253" t="s">
        <v>83</v>
      </c>
      <c r="BS253" t="s">
        <v>1662</v>
      </c>
      <c r="BT253" t="str">
        <f>HYPERLINK("https%3A%2F%2Fwww.webofscience.com%2Fwos%2Fwoscc%2Ffull-record%2FWOS:000683819000004","View Full Record in Web of Science")</f>
        <v>View Full Record in Web of Science</v>
      </c>
    </row>
    <row r="254" spans="1:72" ht="78.75">
      <c r="A254" t="s">
        <v>72</v>
      </c>
      <c r="B254" t="s">
        <v>1663</v>
      </c>
      <c r="F254" s="1" t="s">
        <v>1664</v>
      </c>
      <c r="I254" s="1" t="s">
        <v>1665</v>
      </c>
      <c r="J254" t="s">
        <v>1666</v>
      </c>
      <c r="N254" t="s">
        <v>89</v>
      </c>
      <c r="X254" s="1" t="s">
        <v>1667</v>
      </c>
      <c r="AH254">
        <v>20</v>
      </c>
      <c r="AI254">
        <v>20</v>
      </c>
      <c r="AT254" t="s">
        <v>119</v>
      </c>
      <c r="AU254">
        <v>2019</v>
      </c>
      <c r="AV254">
        <v>286</v>
      </c>
      <c r="AW254">
        <v>11</v>
      </c>
      <c r="BB254">
        <v>2167</v>
      </c>
      <c r="BC254">
        <v>2192</v>
      </c>
      <c r="BE254" t="s">
        <v>1668</v>
      </c>
      <c r="BF254" t="str">
        <f>HYPERLINK("http://dx.doi.org/10.1111/febs.14813","http://dx.doi.org/10.1111/febs.14813")</f>
        <v>http://dx.doi.org/10.1111/febs.14813</v>
      </c>
      <c r="BN254">
        <v>30873742</v>
      </c>
      <c r="BR254" t="s">
        <v>83</v>
      </c>
      <c r="BS254" t="s">
        <v>1669</v>
      </c>
      <c r="BT254" t="str">
        <f>HYPERLINK("https%3A%2F%2Fwww.webofscience.com%2Fwos%2Fwoscc%2Ffull-record%2FWOS:000470785300011","View Full Record in Web of Science")</f>
        <v>View Full Record in Web of Science</v>
      </c>
    </row>
    <row r="255" spans="1:72" ht="66">
      <c r="A255" t="s">
        <v>72</v>
      </c>
      <c r="B255" t="s">
        <v>1670</v>
      </c>
      <c r="F255" s="1" t="s">
        <v>1671</v>
      </c>
      <c r="I255" s="1" t="s">
        <v>1672</v>
      </c>
      <c r="J255" t="s">
        <v>278</v>
      </c>
      <c r="N255" t="s">
        <v>89</v>
      </c>
      <c r="X255" s="1" t="s">
        <v>1673</v>
      </c>
      <c r="AH255">
        <v>4</v>
      </c>
      <c r="AI255">
        <v>4</v>
      </c>
      <c r="AT255" t="s">
        <v>279</v>
      </c>
      <c r="AU255">
        <v>2020</v>
      </c>
      <c r="AV255">
        <v>68</v>
      </c>
      <c r="AY255">
        <v>1</v>
      </c>
      <c r="BB255" t="s">
        <v>1674</v>
      </c>
      <c r="BC255" t="s">
        <v>1675</v>
      </c>
      <c r="BE255" t="s">
        <v>1676</v>
      </c>
      <c r="BF255" t="str">
        <f>HYPERLINK("http://dx.doi.org/10.4103/ijo.IJO_1928_19","http://dx.doi.org/10.4103/ijo.IJO_1928_19")</f>
        <v>http://dx.doi.org/10.4103/ijo.IJO_1928_19</v>
      </c>
      <c r="BN255">
        <v>31937735</v>
      </c>
      <c r="BR255" t="s">
        <v>83</v>
      </c>
      <c r="BS255" t="s">
        <v>1677</v>
      </c>
      <c r="BT255" t="str">
        <f>HYPERLINK("https%3A%2F%2Fwww.webofscience.com%2Fwos%2Fwoscc%2Ffull-record%2FWOS:000554560800018","View Full Record in Web of Science")</f>
        <v>View Full Record in Web of Science</v>
      </c>
    </row>
    <row r="256" spans="1:72" ht="132">
      <c r="A256" t="s">
        <v>72</v>
      </c>
      <c r="B256" t="s">
        <v>1678</v>
      </c>
      <c r="F256" s="1" t="s">
        <v>1679</v>
      </c>
      <c r="I256" s="1" t="s">
        <v>1680</v>
      </c>
      <c r="J256" t="s">
        <v>974</v>
      </c>
      <c r="N256" t="s">
        <v>89</v>
      </c>
      <c r="X256" s="1" t="s">
        <v>1681</v>
      </c>
      <c r="AH256">
        <v>3</v>
      </c>
      <c r="AI256">
        <v>3</v>
      </c>
      <c r="AT256" t="s">
        <v>209</v>
      </c>
      <c r="AU256">
        <v>2017</v>
      </c>
      <c r="AV256">
        <v>116</v>
      </c>
      <c r="AW256">
        <v>10</v>
      </c>
      <c r="BB256">
        <v>2683</v>
      </c>
      <c r="BC256">
        <v>2694</v>
      </c>
      <c r="BE256" t="s">
        <v>1682</v>
      </c>
      <c r="BF256" t="str">
        <f>HYPERLINK("http://dx.doi.org/10.1007/s00436-017-5577-9","http://dx.doi.org/10.1007/s00436-017-5577-9")</f>
        <v>http://dx.doi.org/10.1007/s00436-017-5577-9</v>
      </c>
      <c r="BN256">
        <v>28785847</v>
      </c>
      <c r="BR256" t="s">
        <v>83</v>
      </c>
      <c r="BS256" t="s">
        <v>1683</v>
      </c>
      <c r="BT256" t="str">
        <f>HYPERLINK("https%3A%2F%2Fwww.webofscience.com%2Fwos%2Fwoscc%2Ffull-record%2FWOS:000410808100009","View Full Record in Web of Science")</f>
        <v>View Full Record in Web of Science</v>
      </c>
    </row>
    <row r="257" spans="1:72" ht="144.75">
      <c r="A257" t="s">
        <v>72</v>
      </c>
      <c r="B257" t="s">
        <v>1684</v>
      </c>
      <c r="F257" s="1" t="s">
        <v>1685</v>
      </c>
      <c r="H257" t="s">
        <v>1686</v>
      </c>
      <c r="I257" s="1" t="s">
        <v>1687</v>
      </c>
      <c r="J257" t="s">
        <v>1688</v>
      </c>
      <c r="N257" t="s">
        <v>89</v>
      </c>
      <c r="X257" s="1" t="s">
        <v>1689</v>
      </c>
      <c r="AH257">
        <v>1</v>
      </c>
      <c r="AI257">
        <v>1</v>
      </c>
      <c r="AT257" t="s">
        <v>223</v>
      </c>
      <c r="AU257">
        <v>2023</v>
      </c>
      <c r="AV257">
        <v>95</v>
      </c>
      <c r="AW257">
        <v>1</v>
      </c>
      <c r="BE257" t="s">
        <v>1690</v>
      </c>
      <c r="BF257" t="str">
        <f>HYPERLINK("http://dx.doi.org/10.1002/jmv.28155","http://dx.doi.org/10.1002/jmv.28155")</f>
        <v>http://dx.doi.org/10.1002/jmv.28155</v>
      </c>
      <c r="BH257" t="s">
        <v>101</v>
      </c>
      <c r="BN257">
        <v>36114690</v>
      </c>
      <c r="BR257" t="s">
        <v>83</v>
      </c>
      <c r="BS257" t="s">
        <v>1691</v>
      </c>
      <c r="BT257" t="str">
        <f>HYPERLINK("https%3A%2F%2Fwww.webofscience.com%2Fwos%2Fwoscc%2Ffull-record%2FWOS:000861690100001","View Full Record in Web of Science")</f>
        <v>View Full Record in Web of Science</v>
      </c>
    </row>
    <row r="258" spans="1:72" ht="78.75">
      <c r="A258" t="s">
        <v>72</v>
      </c>
      <c r="B258" t="s">
        <v>1692</v>
      </c>
      <c r="F258" s="1" t="s">
        <v>1693</v>
      </c>
      <c r="I258" s="1" t="s">
        <v>1694</v>
      </c>
      <c r="J258" t="s">
        <v>1695</v>
      </c>
      <c r="N258" t="s">
        <v>158</v>
      </c>
      <c r="X258" s="1" t="s">
        <v>1696</v>
      </c>
      <c r="AH258">
        <v>7</v>
      </c>
      <c r="AI258">
        <v>7</v>
      </c>
      <c r="AT258" t="s">
        <v>223</v>
      </c>
      <c r="AU258">
        <v>2022</v>
      </c>
      <c r="AV258">
        <v>14</v>
      </c>
      <c r="AW258">
        <v>2</v>
      </c>
      <c r="BD258">
        <v>315</v>
      </c>
      <c r="BE258" t="s">
        <v>1697</v>
      </c>
      <c r="BF258" t="str">
        <f>HYPERLINK("http://dx.doi.org/10.3390/cancers14020315","http://dx.doi.org/10.3390/cancers14020315")</f>
        <v>http://dx.doi.org/10.3390/cancers14020315</v>
      </c>
      <c r="BN258">
        <v>35053479</v>
      </c>
      <c r="BR258" t="s">
        <v>83</v>
      </c>
      <c r="BS258" t="s">
        <v>1698</v>
      </c>
      <c r="BT258" t="str">
        <f>HYPERLINK("https%3A%2F%2Fwww.webofscience.com%2Fwos%2Fwoscc%2Ffull-record%2FWOS:000756747000001","View Full Record in Web of Science")</f>
        <v>View Full Record in Web of Science</v>
      </c>
    </row>
    <row r="259" spans="1:72" ht="78.75">
      <c r="A259" t="s">
        <v>72</v>
      </c>
      <c r="B259" t="s">
        <v>1699</v>
      </c>
      <c r="F259" s="1" t="s">
        <v>1700</v>
      </c>
      <c r="I259" s="1" t="s">
        <v>1701</v>
      </c>
      <c r="J259" t="s">
        <v>1658</v>
      </c>
      <c r="N259" t="s">
        <v>89</v>
      </c>
      <c r="X259" s="1" t="s">
        <v>1702</v>
      </c>
      <c r="AH259">
        <v>0</v>
      </c>
      <c r="AI259">
        <v>0</v>
      </c>
      <c r="AT259" t="s">
        <v>373</v>
      </c>
      <c r="AU259">
        <v>2021</v>
      </c>
      <c r="AV259">
        <v>10</v>
      </c>
      <c r="AY259">
        <v>1</v>
      </c>
      <c r="BD259" t="s">
        <v>1703</v>
      </c>
      <c r="BE259" t="s">
        <v>1704</v>
      </c>
      <c r="BF259" t="str">
        <f>HYPERLINK("http://dx.doi.org/10.1136/bmjoq-2021-001456","http://dx.doi.org/10.1136/bmjoq-2021-001456")</f>
        <v>http://dx.doi.org/10.1136/bmjoq-2021-001456</v>
      </c>
      <c r="BN259">
        <v>34344740</v>
      </c>
      <c r="BR259" t="s">
        <v>83</v>
      </c>
      <c r="BS259" t="s">
        <v>1705</v>
      </c>
      <c r="BT259" t="str">
        <f>HYPERLINK("https%3A%2F%2Fwww.webofscience.com%2Fwos%2Fwoscc%2Ffull-record%2FWOS:000683819000009","View Full Record in Web of Science")</f>
        <v>View Full Record in Web of Science</v>
      </c>
    </row>
    <row r="260" spans="1:72" ht="158.25">
      <c r="A260" t="s">
        <v>72</v>
      </c>
      <c r="B260" t="s">
        <v>1706</v>
      </c>
      <c r="F260" s="1" t="s">
        <v>1707</v>
      </c>
      <c r="I260" s="1" t="s">
        <v>1708</v>
      </c>
      <c r="J260" t="s">
        <v>141</v>
      </c>
      <c r="N260" t="s">
        <v>89</v>
      </c>
      <c r="X260" s="1" t="s">
        <v>1709</v>
      </c>
      <c r="AH260">
        <v>7</v>
      </c>
      <c r="AI260">
        <v>7</v>
      </c>
      <c r="AT260" t="s">
        <v>373</v>
      </c>
      <c r="AU260">
        <v>2020</v>
      </c>
      <c r="AV260">
        <v>11</v>
      </c>
      <c r="AW260">
        <v>3</v>
      </c>
      <c r="BB260">
        <v>442</v>
      </c>
      <c r="BC260">
        <v>447</v>
      </c>
      <c r="BE260" t="s">
        <v>1710</v>
      </c>
      <c r="BF260" t="str">
        <f>HYPERLINK("http://dx.doi.org/10.1055/s-0040-1712719","http://dx.doi.org/10.1055/s-0040-1712719")</f>
        <v>http://dx.doi.org/10.1055/s-0040-1712719</v>
      </c>
      <c r="BN260">
        <v>32753810</v>
      </c>
      <c r="BR260" t="s">
        <v>83</v>
      </c>
      <c r="BS260" t="s">
        <v>1711</v>
      </c>
      <c r="BT260" t="str">
        <f>HYPERLINK("https%3A%2F%2Fwww.webofscience.com%2Fwos%2Fwoscc%2Ffull-record%2FWOS:000554772000017","View Full Record in Web of Science")</f>
        <v>View Full Record in Web of Science</v>
      </c>
    </row>
    <row r="261" spans="1:72" ht="78.75">
      <c r="A261" t="s">
        <v>72</v>
      </c>
      <c r="B261" t="s">
        <v>1712</v>
      </c>
      <c r="F261" s="1" t="s">
        <v>1713</v>
      </c>
      <c r="I261" s="1" t="s">
        <v>1714</v>
      </c>
      <c r="J261" t="s">
        <v>460</v>
      </c>
      <c r="N261" t="s">
        <v>89</v>
      </c>
      <c r="X261" s="1" t="s">
        <v>1715</v>
      </c>
      <c r="AH261">
        <v>2</v>
      </c>
      <c r="AI261">
        <v>3</v>
      </c>
      <c r="AT261" t="s">
        <v>209</v>
      </c>
      <c r="AU261">
        <v>2020</v>
      </c>
      <c r="AV261">
        <v>9</v>
      </c>
      <c r="AW261">
        <v>10</v>
      </c>
      <c r="BB261">
        <v>5316</v>
      </c>
      <c r="BC261">
        <v>5319</v>
      </c>
      <c r="BE261" t="s">
        <v>1716</v>
      </c>
      <c r="BF261" t="str">
        <f>HYPERLINK("http://dx.doi.org/10.4103/jfmpc.jfmpc_951_20","http://dx.doi.org/10.4103/jfmpc.jfmpc_951_20")</f>
        <v>http://dx.doi.org/10.4103/jfmpc.jfmpc_951_20</v>
      </c>
      <c r="BN261">
        <v>33409208</v>
      </c>
      <c r="BR261" t="s">
        <v>83</v>
      </c>
      <c r="BS261" t="s">
        <v>1717</v>
      </c>
      <c r="BT261" t="str">
        <f>HYPERLINK("https%3A%2F%2Fwww.webofscience.com%2Fwos%2Fwoscc%2Ffull-record%2FWOS:000648441200040","View Full Record in Web of Science")</f>
        <v>View Full Record in Web of Science</v>
      </c>
    </row>
    <row r="262" spans="1:72" ht="184.5">
      <c r="A262" t="s">
        <v>72</v>
      </c>
      <c r="B262" t="s">
        <v>1718</v>
      </c>
      <c r="F262" s="1" t="s">
        <v>1719</v>
      </c>
      <c r="I262" s="1" t="s">
        <v>1720</v>
      </c>
      <c r="J262" t="s">
        <v>1721</v>
      </c>
      <c r="N262" t="s">
        <v>89</v>
      </c>
      <c r="X262" s="1" t="s">
        <v>1722</v>
      </c>
      <c r="AH262">
        <v>3</v>
      </c>
      <c r="AI262">
        <v>3</v>
      </c>
      <c r="AT262" t="s">
        <v>1723</v>
      </c>
      <c r="AU262">
        <v>2022</v>
      </c>
      <c r="AV262">
        <v>40</v>
      </c>
      <c r="AW262">
        <v>49</v>
      </c>
      <c r="BB262">
        <v>7130</v>
      </c>
      <c r="BC262">
        <v>7140</v>
      </c>
      <c r="BE262" t="s">
        <v>1724</v>
      </c>
      <c r="BF262" t="str">
        <f>HYPERLINK("http://dx.doi.org/10.1016/j.vaccine.2022.10.045","http://dx.doi.org/10.1016/j.vaccine.2022.10.045")</f>
        <v>http://dx.doi.org/10.1016/j.vaccine.2022.10.045</v>
      </c>
      <c r="BH262" t="s">
        <v>1725</v>
      </c>
      <c r="BN262">
        <v>36328879</v>
      </c>
      <c r="BR262" t="s">
        <v>83</v>
      </c>
      <c r="BS262" t="s">
        <v>1726</v>
      </c>
      <c r="BT262" t="str">
        <f>HYPERLINK("https%3A%2F%2Fwww.webofscience.com%2Fwos%2Fwoscc%2Ffull-record%2FWOS:000890808200015","View Full Record in Web of Science")</f>
        <v>View Full Record in Web of Science</v>
      </c>
    </row>
    <row r="263" spans="1:72" ht="105">
      <c r="A263" t="s">
        <v>72</v>
      </c>
      <c r="B263" t="s">
        <v>1727</v>
      </c>
      <c r="F263" s="1" t="s">
        <v>1728</v>
      </c>
      <c r="I263" s="1" t="s">
        <v>1729</v>
      </c>
      <c r="J263" t="s">
        <v>1730</v>
      </c>
      <c r="N263" t="s">
        <v>89</v>
      </c>
      <c r="X263" s="1" t="s">
        <v>1731</v>
      </c>
      <c r="AH263">
        <v>1</v>
      </c>
      <c r="AI263">
        <v>1</v>
      </c>
      <c r="AT263" t="s">
        <v>1732</v>
      </c>
      <c r="AU263">
        <v>2020</v>
      </c>
      <c r="AV263">
        <v>20</v>
      </c>
      <c r="AW263">
        <v>1</v>
      </c>
      <c r="BD263">
        <v>918</v>
      </c>
      <c r="BE263" t="s">
        <v>1733</v>
      </c>
      <c r="BF263" t="str">
        <f>HYPERLINK("http://dx.doi.org/10.1186/s12879-020-05660-w","http://dx.doi.org/10.1186/s12879-020-05660-w")</f>
        <v>http://dx.doi.org/10.1186/s12879-020-05660-w</v>
      </c>
      <c r="BN263">
        <v>33267826</v>
      </c>
      <c r="BR263" t="s">
        <v>83</v>
      </c>
      <c r="BS263" t="s">
        <v>1734</v>
      </c>
      <c r="BT263" t="str">
        <f>HYPERLINK("https%3A%2F%2Fwww.webofscience.com%2Fwos%2Fwoscc%2Ffull-record%2FWOS:000597938400001","View Full Record in Web of Science")</f>
        <v>View Full Record in Web of Science</v>
      </c>
    </row>
    <row r="264" spans="1:72" ht="92.25">
      <c r="A264" t="s">
        <v>72</v>
      </c>
      <c r="B264" t="s">
        <v>1735</v>
      </c>
      <c r="F264" s="1" t="s">
        <v>1736</v>
      </c>
      <c r="I264" s="1" t="s">
        <v>1737</v>
      </c>
      <c r="J264" t="s">
        <v>1658</v>
      </c>
      <c r="N264" t="s">
        <v>89</v>
      </c>
      <c r="X264" s="1" t="s">
        <v>1738</v>
      </c>
      <c r="AH264">
        <v>6</v>
      </c>
      <c r="AI264">
        <v>6</v>
      </c>
      <c r="AT264" t="s">
        <v>107</v>
      </c>
      <c r="AU264">
        <v>2020</v>
      </c>
      <c r="AV264">
        <v>9</v>
      </c>
      <c r="AW264">
        <v>3</v>
      </c>
      <c r="BD264" t="s">
        <v>1739</v>
      </c>
      <c r="BE264" t="s">
        <v>1740</v>
      </c>
      <c r="BF264" t="str">
        <f>HYPERLINK("http://dx.doi.org/10.1136/bmjoq-2019-000908","http://dx.doi.org/10.1136/bmjoq-2019-000908")</f>
        <v>http://dx.doi.org/10.1136/bmjoq-2019-000908</v>
      </c>
      <c r="BN264">
        <v>32764028</v>
      </c>
      <c r="BR264" t="s">
        <v>83</v>
      </c>
      <c r="BS264" t="s">
        <v>1741</v>
      </c>
      <c r="BT264" t="str">
        <f>HYPERLINK("https%3A%2F%2Fwww.webofscience.com%2Fwos%2Fwoscc%2Ffull-record%2FWOS:000672549900016","View Full Record in Web of Science")</f>
        <v>View Full Record in Web of Science</v>
      </c>
    </row>
    <row r="265" spans="1:72" ht="92.25">
      <c r="A265" t="s">
        <v>72</v>
      </c>
      <c r="B265" t="s">
        <v>1742</v>
      </c>
      <c r="F265" s="1" t="s">
        <v>1743</v>
      </c>
      <c r="I265" s="1" t="s">
        <v>1744</v>
      </c>
      <c r="J265" t="s">
        <v>1745</v>
      </c>
      <c r="N265" t="s">
        <v>89</v>
      </c>
      <c r="X265" s="1" t="s">
        <v>1746</v>
      </c>
      <c r="AH265">
        <v>0</v>
      </c>
      <c r="AI265">
        <v>0</v>
      </c>
      <c r="AT265" t="s">
        <v>119</v>
      </c>
      <c r="AU265">
        <v>2021</v>
      </c>
      <c r="AV265">
        <v>11</v>
      </c>
      <c r="AW265">
        <v>6</v>
      </c>
      <c r="BD265">
        <v>305</v>
      </c>
      <c r="BE265" t="s">
        <v>1747</v>
      </c>
      <c r="BF265" t="str">
        <f>HYPERLINK("http://dx.doi.org/10.1007/s13205-021-02856-y","http://dx.doi.org/10.1007/s13205-021-02856-y")</f>
        <v>http://dx.doi.org/10.1007/s13205-021-02856-y</v>
      </c>
      <c r="BN265">
        <v>34194898</v>
      </c>
      <c r="BR265" t="s">
        <v>83</v>
      </c>
      <c r="BS265" t="s">
        <v>1748</v>
      </c>
      <c r="BT265" t="str">
        <f>HYPERLINK("https%3A%2F%2Fwww.webofscience.com%2Fwos%2Fwoscc%2Ffull-record%2FWOS:000761703100003","View Full Record in Web of Science")</f>
        <v>View Full Record in Web of Science</v>
      </c>
    </row>
    <row r="266" spans="1:72" ht="92.25">
      <c r="A266" t="s">
        <v>72</v>
      </c>
      <c r="B266" t="s">
        <v>1749</v>
      </c>
      <c r="F266" s="1" t="s">
        <v>1750</v>
      </c>
      <c r="I266" s="1" t="s">
        <v>1751</v>
      </c>
      <c r="J266" t="s">
        <v>127</v>
      </c>
      <c r="N266" t="s">
        <v>89</v>
      </c>
      <c r="X266" s="1" t="s">
        <v>1752</v>
      </c>
      <c r="AH266">
        <v>5</v>
      </c>
      <c r="AI266">
        <v>5</v>
      </c>
      <c r="AT266" t="s">
        <v>223</v>
      </c>
      <c r="AU266">
        <v>2017</v>
      </c>
      <c r="AV266">
        <v>91</v>
      </c>
      <c r="AW266">
        <v>1</v>
      </c>
      <c r="BB266">
        <v>43</v>
      </c>
      <c r="BC266">
        <v>54</v>
      </c>
      <c r="BE266" t="s">
        <v>1753</v>
      </c>
      <c r="BF266" t="str">
        <f>HYPERLINK("http://dx.doi.org/10.1017/S0022149X16000055","http://dx.doi.org/10.1017/S0022149X16000055")</f>
        <v>http://dx.doi.org/10.1017/S0022149X16000055</v>
      </c>
      <c r="BN266">
        <v>26892175</v>
      </c>
      <c r="BR266" t="s">
        <v>83</v>
      </c>
      <c r="BS266" t="s">
        <v>1754</v>
      </c>
      <c r="BT266" t="str">
        <f>HYPERLINK("https%3A%2F%2Fwww.webofscience.com%2Fwos%2Fwoscc%2Ffull-record%2FWOS:000393875200006","View Full Record in Web of Science")</f>
        <v>View Full Record in Web of Science</v>
      </c>
    </row>
    <row r="267" spans="1:72" ht="78.75">
      <c r="A267" t="s">
        <v>72</v>
      </c>
      <c r="B267" t="s">
        <v>1755</v>
      </c>
      <c r="F267" s="1" t="s">
        <v>1756</v>
      </c>
      <c r="I267" s="1" t="s">
        <v>1757</v>
      </c>
      <c r="J267" t="s">
        <v>314</v>
      </c>
      <c r="N267" t="s">
        <v>89</v>
      </c>
      <c r="X267" s="1" t="s">
        <v>1758</v>
      </c>
      <c r="AH267">
        <v>0</v>
      </c>
      <c r="AI267">
        <v>0</v>
      </c>
      <c r="AT267" t="s">
        <v>166</v>
      </c>
      <c r="AU267">
        <v>2021</v>
      </c>
      <c r="AV267">
        <v>153</v>
      </c>
      <c r="AW267">
        <v>3</v>
      </c>
      <c r="BB267">
        <v>320</v>
      </c>
      <c r="BC267">
        <v>326</v>
      </c>
      <c r="BE267" t="s">
        <v>1759</v>
      </c>
      <c r="BF267" t="str">
        <f>HYPERLINK("http://dx.doi.org/10.4103/ijmr.IJMR_636_21","http://dx.doi.org/10.4103/ijmr.IJMR_636_21")</f>
        <v>http://dx.doi.org/10.4103/ijmr.IJMR_636_21</v>
      </c>
      <c r="BN267">
        <v>33906994</v>
      </c>
      <c r="BR267" t="s">
        <v>83</v>
      </c>
      <c r="BS267" t="s">
        <v>1760</v>
      </c>
      <c r="BT267" t="str">
        <f>HYPERLINK("https%3A%2F%2Fwww.webofscience.com%2Fwos%2Fwoscc%2Ffull-record%2FWOS:000645936600012","View Full Record in Web of Science")</f>
        <v>View Full Record in Web of Science</v>
      </c>
    </row>
    <row r="268" spans="1:72" ht="92.25">
      <c r="A268" t="s">
        <v>72</v>
      </c>
      <c r="B268" t="s">
        <v>1761</v>
      </c>
      <c r="F268" s="1" t="s">
        <v>1762</v>
      </c>
      <c r="I268" s="1" t="s">
        <v>1763</v>
      </c>
      <c r="J268" t="s">
        <v>1764</v>
      </c>
      <c r="N268" t="s">
        <v>89</v>
      </c>
      <c r="X268" s="1" t="s">
        <v>1765</v>
      </c>
      <c r="AH268">
        <v>1</v>
      </c>
      <c r="AI268">
        <v>1</v>
      </c>
      <c r="AT268" t="s">
        <v>98</v>
      </c>
      <c r="AU268">
        <v>2022</v>
      </c>
      <c r="AV268">
        <v>159</v>
      </c>
      <c r="AW268">
        <v>3</v>
      </c>
      <c r="BB268">
        <v>817</v>
      </c>
      <c r="BC268">
        <v>824</v>
      </c>
      <c r="BE268" t="s">
        <v>1766</v>
      </c>
      <c r="BF268" t="str">
        <f>HYPERLINK("http://dx.doi.org/10.1002/ijgo.14178","http://dx.doi.org/10.1002/ijgo.14178")</f>
        <v>http://dx.doi.org/10.1002/ijgo.14178</v>
      </c>
      <c r="BH268" t="s">
        <v>1767</v>
      </c>
      <c r="BN268">
        <v>35278216</v>
      </c>
      <c r="BR268" t="s">
        <v>83</v>
      </c>
      <c r="BS268" t="s">
        <v>1768</v>
      </c>
      <c r="BT268" t="str">
        <f>HYPERLINK("https%3A%2F%2Fwww.webofscience.com%2Fwos%2Fwoscc%2Ffull-record%2FWOS:000773526300001","View Full Record in Web of Science")</f>
        <v>View Full Record in Web of Science</v>
      </c>
    </row>
    <row r="269" spans="1:72" ht="66">
      <c r="A269" t="s">
        <v>72</v>
      </c>
      <c r="B269" t="s">
        <v>1769</v>
      </c>
      <c r="F269" s="1" t="s">
        <v>1770</v>
      </c>
      <c r="I269" s="1" t="s">
        <v>1771</v>
      </c>
      <c r="J269" t="s">
        <v>1772</v>
      </c>
      <c r="N269" t="s">
        <v>89</v>
      </c>
      <c r="X269" s="1" t="s">
        <v>1773</v>
      </c>
      <c r="AH269">
        <v>1</v>
      </c>
      <c r="AI269">
        <v>1</v>
      </c>
      <c r="AT269" t="s">
        <v>166</v>
      </c>
      <c r="AU269">
        <v>2022</v>
      </c>
      <c r="AV269">
        <v>13</v>
      </c>
      <c r="BE269" t="s">
        <v>1774</v>
      </c>
      <c r="BF269" t="str">
        <f>HYPERLINK("http://dx.doi.org/10.1177/21501319221078379","http://dx.doi.org/10.1177/21501319221078379")</f>
        <v>http://dx.doi.org/10.1177/21501319221078379</v>
      </c>
      <c r="BN269">
        <v>35289207</v>
      </c>
      <c r="BR269" t="s">
        <v>83</v>
      </c>
      <c r="BS269" t="s">
        <v>1775</v>
      </c>
      <c r="BT269" t="str">
        <f>HYPERLINK("https%3A%2F%2Fwww.webofscience.com%2Fwos%2Fwoscc%2Ffull-record%2FWOS:000772304900001","View Full Record in Web of Science")</f>
        <v>View Full Record in Web of Science</v>
      </c>
    </row>
    <row r="270" spans="1:72" ht="92.25">
      <c r="A270" t="s">
        <v>72</v>
      </c>
      <c r="B270" t="s">
        <v>1776</v>
      </c>
      <c r="F270" s="1" t="s">
        <v>1777</v>
      </c>
      <c r="H270" t="s">
        <v>1778</v>
      </c>
      <c r="I270" s="1" t="s">
        <v>1779</v>
      </c>
      <c r="J270" t="s">
        <v>1780</v>
      </c>
      <c r="N270" t="s">
        <v>89</v>
      </c>
      <c r="X270" s="1" t="s">
        <v>1781</v>
      </c>
      <c r="AH270">
        <v>2</v>
      </c>
      <c r="AI270">
        <v>2</v>
      </c>
      <c r="AT270" t="s">
        <v>80</v>
      </c>
      <c r="AU270">
        <v>2021</v>
      </c>
      <c r="AV270">
        <v>144</v>
      </c>
      <c r="BD270">
        <v>104970</v>
      </c>
      <c r="BE270" t="s">
        <v>1782</v>
      </c>
      <c r="BF270" t="str">
        <f>HYPERLINK("http://dx.doi.org/10.1016/j.jcv.2021.104970","http://dx.doi.org/10.1016/j.jcv.2021.104970")</f>
        <v>http://dx.doi.org/10.1016/j.jcv.2021.104970</v>
      </c>
      <c r="BH270" t="s">
        <v>1783</v>
      </c>
      <c r="BN270">
        <v>34560339</v>
      </c>
      <c r="BR270" t="s">
        <v>83</v>
      </c>
      <c r="BS270" t="s">
        <v>1784</v>
      </c>
      <c r="BT270" t="str">
        <f>HYPERLINK("https%3A%2F%2Fwww.webofscience.com%2Fwos%2Fwoscc%2Ffull-record%2FWOS:000703122900004","View Full Record in Web of Science")</f>
        <v>View Full Record in Web of Science</v>
      </c>
    </row>
    <row r="271" spans="1:72" ht="105">
      <c r="A271" t="s">
        <v>72</v>
      </c>
      <c r="B271" t="s">
        <v>1785</v>
      </c>
      <c r="F271" s="1" t="s">
        <v>1786</v>
      </c>
      <c r="I271" s="1" t="s">
        <v>1787</v>
      </c>
      <c r="J271" t="s">
        <v>974</v>
      </c>
      <c r="N271" t="s">
        <v>89</v>
      </c>
      <c r="X271" s="1" t="s">
        <v>1788</v>
      </c>
      <c r="AH271">
        <v>2</v>
      </c>
      <c r="AI271">
        <v>2</v>
      </c>
      <c r="AT271" t="s">
        <v>166</v>
      </c>
      <c r="AU271">
        <v>2019</v>
      </c>
      <c r="AV271">
        <v>118</v>
      </c>
      <c r="AW271">
        <v>3</v>
      </c>
      <c r="BB271">
        <v>1045</v>
      </c>
      <c r="BC271">
        <v>1050</v>
      </c>
      <c r="BE271" t="s">
        <v>1789</v>
      </c>
      <c r="BF271" t="str">
        <f>HYPERLINK("http://dx.doi.org/10.1007/s00436-019-06205-0","http://dx.doi.org/10.1007/s00436-019-06205-0")</f>
        <v>http://dx.doi.org/10.1007/s00436-019-06205-0</v>
      </c>
      <c r="BN271">
        <v>30666407</v>
      </c>
      <c r="BR271" t="s">
        <v>83</v>
      </c>
      <c r="BS271" t="s">
        <v>1790</v>
      </c>
      <c r="BT271" t="str">
        <f>HYPERLINK("https%3A%2F%2Fwww.webofscience.com%2Fwos%2Fwoscc%2Ffull-record%2FWOS:000460474600033","View Full Record in Web of Science")</f>
        <v>View Full Record in Web of Science</v>
      </c>
    </row>
    <row r="272" spans="1:72" ht="369">
      <c r="A272" t="s">
        <v>72</v>
      </c>
      <c r="B272" t="s">
        <v>1791</v>
      </c>
      <c r="F272" s="1" t="s">
        <v>1792</v>
      </c>
      <c r="I272" s="1" t="s">
        <v>1793</v>
      </c>
      <c r="J272" t="s">
        <v>1118</v>
      </c>
      <c r="N272" t="s">
        <v>89</v>
      </c>
      <c r="X272" s="1" t="s">
        <v>1794</v>
      </c>
      <c r="AH272">
        <v>20</v>
      </c>
      <c r="AI272">
        <v>23</v>
      </c>
      <c r="AT272" t="s">
        <v>1795</v>
      </c>
      <c r="AU272">
        <v>2018</v>
      </c>
      <c r="AV272">
        <v>13</v>
      </c>
      <c r="AW272">
        <v>7</v>
      </c>
      <c r="BD272" t="s">
        <v>1796</v>
      </c>
      <c r="BE272" t="s">
        <v>1797</v>
      </c>
      <c r="BF272" t="str">
        <f>HYPERLINK("http://dx.doi.org/10.1371/journal.pone.0200150","http://dx.doi.org/10.1371/journal.pone.0200150")</f>
        <v>http://dx.doi.org/10.1371/journal.pone.0200150</v>
      </c>
      <c r="BN272">
        <v>29979738</v>
      </c>
      <c r="BR272" t="s">
        <v>83</v>
      </c>
      <c r="BS272" t="s">
        <v>1798</v>
      </c>
      <c r="BT272" t="str">
        <f>HYPERLINK("https%3A%2F%2Fwww.webofscience.com%2Fwos%2Fwoscc%2Ffull-record%2FWOS:000437809500066","View Full Record in Web of Science")</f>
        <v>View Full Record in Web of Science</v>
      </c>
    </row>
    <row r="273" spans="1:72" ht="184.5">
      <c r="A273" t="s">
        <v>72</v>
      </c>
      <c r="B273" t="s">
        <v>1799</v>
      </c>
      <c r="F273" s="1" t="s">
        <v>1800</v>
      </c>
      <c r="I273" s="1" t="s">
        <v>1801</v>
      </c>
      <c r="J273" t="s">
        <v>1802</v>
      </c>
      <c r="N273" t="s">
        <v>89</v>
      </c>
      <c r="X273" s="1" t="s">
        <v>1803</v>
      </c>
      <c r="AH273">
        <v>1</v>
      </c>
      <c r="AI273">
        <v>1</v>
      </c>
      <c r="AT273" t="s">
        <v>519</v>
      </c>
      <c r="AU273">
        <v>2020</v>
      </c>
      <c r="AV273">
        <v>24</v>
      </c>
      <c r="AW273">
        <v>104</v>
      </c>
      <c r="BB273">
        <v>2663</v>
      </c>
      <c r="BC273">
        <v>2674</v>
      </c>
      <c r="BR273" t="s">
        <v>83</v>
      </c>
      <c r="BS273" t="s">
        <v>1804</v>
      </c>
      <c r="BT273" t="str">
        <f>HYPERLINK("https%3A%2F%2Fwww.webofscience.com%2Fwos%2Fwoscc%2Ffull-record%2FWOS:000551058900118","View Full Record in Web of Science")</f>
        <v>View Full Record in Web of Science</v>
      </c>
    </row>
    <row r="274" spans="1:72" ht="171">
      <c r="A274" t="s">
        <v>72</v>
      </c>
      <c r="B274" t="s">
        <v>1805</v>
      </c>
      <c r="F274" s="1" t="s">
        <v>1806</v>
      </c>
      <c r="I274" s="1" t="s">
        <v>1807</v>
      </c>
      <c r="J274" t="s">
        <v>300</v>
      </c>
      <c r="N274" t="s">
        <v>89</v>
      </c>
      <c r="X274" s="1" t="s">
        <v>1808</v>
      </c>
      <c r="AH274">
        <v>15</v>
      </c>
      <c r="AI274">
        <v>16</v>
      </c>
      <c r="AT274" t="s">
        <v>142</v>
      </c>
      <c r="AU274">
        <v>2018</v>
      </c>
      <c r="AV274">
        <v>36</v>
      </c>
      <c r="AW274">
        <v>3</v>
      </c>
      <c r="BB274">
        <v>344</v>
      </c>
      <c r="BC274">
        <v>351</v>
      </c>
      <c r="BD274" t="s">
        <v>1809</v>
      </c>
      <c r="BE274" t="s">
        <v>1810</v>
      </c>
      <c r="BF274" t="str">
        <f>HYPERLINK("http://dx.doi.org/10.4103/ijmm.IJMM_18_294","http://dx.doi.org/10.4103/ijmm.IJMM_18_294")</f>
        <v>http://dx.doi.org/10.4103/ijmm.IJMM_18_294</v>
      </c>
      <c r="BN274">
        <v>30429385</v>
      </c>
      <c r="BR274" t="s">
        <v>83</v>
      </c>
      <c r="BS274" t="s">
        <v>1811</v>
      </c>
      <c r="BT274" t="str">
        <f>HYPERLINK("https%3A%2F%2Fwww.webofscience.com%2Fwos%2Fwoscc%2Ffull-record%2FWOS:000450218100006","View Full Record in Web of Science")</f>
        <v>View Full Record in Web of Science</v>
      </c>
    </row>
    <row r="275" spans="1:72" ht="144.75">
      <c r="A275" t="s">
        <v>72</v>
      </c>
      <c r="B275" t="s">
        <v>1812</v>
      </c>
      <c r="F275" s="1" t="s">
        <v>1813</v>
      </c>
      <c r="I275" s="1" t="s">
        <v>1814</v>
      </c>
      <c r="J275" t="s">
        <v>1815</v>
      </c>
      <c r="N275" t="s">
        <v>89</v>
      </c>
      <c r="X275" s="1" t="s">
        <v>1816</v>
      </c>
      <c r="AH275">
        <v>0</v>
      </c>
      <c r="AI275">
        <v>0</v>
      </c>
      <c r="AT275" t="s">
        <v>1817</v>
      </c>
      <c r="AU275">
        <v>2022</v>
      </c>
      <c r="AV275">
        <v>11</v>
      </c>
      <c r="AW275">
        <v>2</v>
      </c>
      <c r="BB275">
        <v>60</v>
      </c>
      <c r="BC275">
        <v>68</v>
      </c>
      <c r="BE275" t="s">
        <v>1818</v>
      </c>
      <c r="BF275" t="str">
        <f>HYPERLINK("http://dx.doi.org/10.1093/jpids/piab091","http://dx.doi.org/10.1093/jpids/piab091")</f>
        <v>http://dx.doi.org/10.1093/jpids/piab091</v>
      </c>
      <c r="BH275" t="s">
        <v>1329</v>
      </c>
      <c r="BN275">
        <v>34791350</v>
      </c>
      <c r="BR275" t="s">
        <v>83</v>
      </c>
      <c r="BS275" t="s">
        <v>1819</v>
      </c>
      <c r="BT275" t="str">
        <f>HYPERLINK("https%3A%2F%2Fwww.webofscience.com%2Fwos%2Fwoscc%2Ffull-record%2FWOS:000759757600005","View Full Record in Web of Science")</f>
        <v>View Full Record in Web of Science</v>
      </c>
    </row>
    <row r="276" spans="1:72" ht="198">
      <c r="A276" t="s">
        <v>72</v>
      </c>
      <c r="B276" t="s">
        <v>1820</v>
      </c>
      <c r="F276" s="1" t="s">
        <v>1821</v>
      </c>
      <c r="I276" s="1" t="s">
        <v>1822</v>
      </c>
      <c r="J276" t="s">
        <v>1823</v>
      </c>
      <c r="N276" t="s">
        <v>89</v>
      </c>
      <c r="X276" s="1" t="s">
        <v>1824</v>
      </c>
      <c r="AH276">
        <v>4</v>
      </c>
      <c r="AI276">
        <v>4</v>
      </c>
      <c r="AT276" t="s">
        <v>373</v>
      </c>
      <c r="AU276">
        <v>2021</v>
      </c>
      <c r="AV276">
        <v>15</v>
      </c>
      <c r="AW276">
        <v>7</v>
      </c>
      <c r="BD276" t="s">
        <v>1825</v>
      </c>
      <c r="BE276" t="s">
        <v>1826</v>
      </c>
      <c r="BF276" t="str">
        <f>HYPERLINK("http://dx.doi.org/10.1371/journal.pntd.0009608","http://dx.doi.org/10.1371/journal.pntd.0009608")</f>
        <v>http://dx.doi.org/10.1371/journal.pntd.0009608</v>
      </c>
      <c r="BN276">
        <v>34297716</v>
      </c>
      <c r="BR276" t="s">
        <v>83</v>
      </c>
      <c r="BS276" t="s">
        <v>1827</v>
      </c>
      <c r="BT276" t="str">
        <f>HYPERLINK("https%3A%2F%2Fwww.webofscience.com%2Fwos%2Fwoscc%2Ffull-record%2FWOS:000677746200001","View Full Record in Web of Science")</f>
        <v>View Full Record in Web of Science</v>
      </c>
    </row>
    <row r="277" spans="1:72" ht="132">
      <c r="A277" t="s">
        <v>72</v>
      </c>
      <c r="B277" t="s">
        <v>1828</v>
      </c>
      <c r="F277" s="1" t="s">
        <v>1829</v>
      </c>
      <c r="I277" s="1" t="s">
        <v>1830</v>
      </c>
      <c r="J277" t="s">
        <v>148</v>
      </c>
      <c r="N277" t="s">
        <v>89</v>
      </c>
      <c r="X277" s="1" t="s">
        <v>1831</v>
      </c>
      <c r="AH277">
        <v>0</v>
      </c>
      <c r="AI277">
        <v>0</v>
      </c>
      <c r="AT277" t="s">
        <v>98</v>
      </c>
      <c r="AU277">
        <v>2020</v>
      </c>
      <c r="AV277">
        <v>14</v>
      </c>
      <c r="AW277">
        <v>12</v>
      </c>
      <c r="BB277" t="s">
        <v>1832</v>
      </c>
      <c r="BC277" t="s">
        <v>1833</v>
      </c>
      <c r="BE277" t="s">
        <v>1834</v>
      </c>
      <c r="BF277" t="str">
        <f>HYPERLINK("http://dx.doi.org/10.7860/JCDR/2020/45406.14344","http://dx.doi.org/10.7860/JCDR/2020/45406.14344")</f>
        <v>http://dx.doi.org/10.7860/JCDR/2020/45406.14344</v>
      </c>
      <c r="BR277" t="s">
        <v>83</v>
      </c>
      <c r="BS277" t="s">
        <v>1835</v>
      </c>
      <c r="BT277" t="str">
        <f>HYPERLINK("https%3A%2F%2Fwww.webofscience.com%2Fwos%2Fwoscc%2Ffull-record%2FWOS:000600049700021","View Full Record in Web of Science")</f>
        <v>View Full Record in Web of Science</v>
      </c>
    </row>
    <row r="278" spans="1:72" ht="118.5">
      <c r="A278" t="s">
        <v>72</v>
      </c>
      <c r="B278" t="s">
        <v>1836</v>
      </c>
      <c r="F278" s="1" t="s">
        <v>1837</v>
      </c>
      <c r="I278" s="1" t="s">
        <v>1838</v>
      </c>
      <c r="J278" t="s">
        <v>1764</v>
      </c>
      <c r="N278" t="s">
        <v>89</v>
      </c>
      <c r="X278" s="1" t="s">
        <v>1839</v>
      </c>
      <c r="AH278">
        <v>1</v>
      </c>
      <c r="AI278">
        <v>1</v>
      </c>
      <c r="AT278" t="s">
        <v>80</v>
      </c>
      <c r="AU278">
        <v>2022</v>
      </c>
      <c r="AV278">
        <v>159</v>
      </c>
      <c r="AW278">
        <v>2</v>
      </c>
      <c r="BB278">
        <v>466</v>
      </c>
      <c r="BC278">
        <v>473</v>
      </c>
      <c r="BE278" t="s">
        <v>1840</v>
      </c>
      <c r="BF278" t="str">
        <f>HYPERLINK("http://dx.doi.org/10.1002/ijgo.14156","http://dx.doi.org/10.1002/ijgo.14156")</f>
        <v>http://dx.doi.org/10.1002/ijgo.14156</v>
      </c>
      <c r="BH278" t="s">
        <v>1767</v>
      </c>
      <c r="BN278">
        <v>35212417</v>
      </c>
      <c r="BR278" t="s">
        <v>83</v>
      </c>
      <c r="BS278" t="s">
        <v>1841</v>
      </c>
      <c r="BT278" t="str">
        <f>HYPERLINK("https%3A%2F%2Fwww.webofscience.com%2Fwos%2Fwoscc%2Ffull-record%2FWOS:000769379700001","View Full Record in Web of Science")</f>
        <v>View Full Record in Web of Science</v>
      </c>
    </row>
    <row r="279" spans="1:72" ht="105">
      <c r="A279" t="s">
        <v>72</v>
      </c>
      <c r="B279" t="s">
        <v>1842</v>
      </c>
      <c r="F279" s="1" t="s">
        <v>1843</v>
      </c>
      <c r="I279" s="1" t="s">
        <v>1844</v>
      </c>
      <c r="J279" t="s">
        <v>1434</v>
      </c>
      <c r="N279" t="s">
        <v>89</v>
      </c>
      <c r="X279" s="1" t="s">
        <v>1845</v>
      </c>
      <c r="AH279">
        <v>2</v>
      </c>
      <c r="AI279">
        <v>2</v>
      </c>
      <c r="AT279" t="s">
        <v>107</v>
      </c>
      <c r="AU279">
        <v>2021</v>
      </c>
      <c r="AV279">
        <v>5</v>
      </c>
      <c r="AW279">
        <v>1</v>
      </c>
      <c r="BD279" t="s">
        <v>1846</v>
      </c>
      <c r="BE279" t="s">
        <v>1847</v>
      </c>
      <c r="BF279" t="str">
        <f>HYPERLINK("http://dx.doi.org/10.1136/bmjpo-2021-001254","http://dx.doi.org/10.1136/bmjpo-2021-001254")</f>
        <v>http://dx.doi.org/10.1136/bmjpo-2021-001254</v>
      </c>
      <c r="BN279">
        <v>34604546</v>
      </c>
      <c r="BR279" t="s">
        <v>83</v>
      </c>
      <c r="BS279" t="s">
        <v>1848</v>
      </c>
      <c r="BT279" t="str">
        <f>HYPERLINK("https%3A%2F%2Fwww.webofscience.com%2Fwos%2Fwoscc%2Ffull-record%2FWOS:000703229400001","View Full Record in Web of Science")</f>
        <v>View Full Record in Web of Science</v>
      </c>
    </row>
    <row r="280" spans="1:72" ht="132">
      <c r="A280" t="s">
        <v>72</v>
      </c>
      <c r="B280" t="s">
        <v>1849</v>
      </c>
      <c r="F280" s="1" t="s">
        <v>1850</v>
      </c>
      <c r="I280" s="1" t="s">
        <v>1851</v>
      </c>
      <c r="J280" t="s">
        <v>229</v>
      </c>
      <c r="N280" t="s">
        <v>235</v>
      </c>
      <c r="X280" s="1" t="s">
        <v>1852</v>
      </c>
      <c r="AH280">
        <v>1</v>
      </c>
      <c r="AI280">
        <v>1</v>
      </c>
      <c r="AT280" t="s">
        <v>135</v>
      </c>
      <c r="AU280">
        <v>2018</v>
      </c>
      <c r="AV280">
        <v>43</v>
      </c>
      <c r="AW280">
        <v>2</v>
      </c>
      <c r="BB280">
        <v>120</v>
      </c>
      <c r="BC280">
        <v>121</v>
      </c>
      <c r="BE280" t="s">
        <v>1853</v>
      </c>
      <c r="BF280" t="str">
        <f>HYPERLINK("http://dx.doi.org/10.4103/ijcm.IJCM_115_18","http://dx.doi.org/10.4103/ijcm.IJCM_115_18")</f>
        <v>http://dx.doi.org/10.4103/ijcm.IJCM_115_18</v>
      </c>
      <c r="BN280">
        <v>29899613</v>
      </c>
      <c r="BR280" t="s">
        <v>83</v>
      </c>
      <c r="BS280" t="s">
        <v>1854</v>
      </c>
      <c r="BT280" t="str">
        <f>HYPERLINK("https%3A%2F%2Fwww.webofscience.com%2Fwos%2Fwoscc%2Ffull-record%2FWOS:000443866300013","View Full Record in Web of Science")</f>
        <v>View Full Record in Web of Science</v>
      </c>
    </row>
    <row r="281" spans="1:72" ht="144.75">
      <c r="A281" t="s">
        <v>72</v>
      </c>
      <c r="B281" t="s">
        <v>1855</v>
      </c>
      <c r="F281" s="1" t="s">
        <v>1856</v>
      </c>
      <c r="I281" s="1" t="s">
        <v>1857</v>
      </c>
      <c r="J281" t="s">
        <v>1858</v>
      </c>
      <c r="N281" t="s">
        <v>89</v>
      </c>
      <c r="X281" s="1" t="s">
        <v>1859</v>
      </c>
      <c r="AH281">
        <v>16</v>
      </c>
      <c r="AI281">
        <v>17</v>
      </c>
      <c r="AT281" t="s">
        <v>209</v>
      </c>
      <c r="AU281">
        <v>2019</v>
      </c>
      <c r="AV281">
        <v>216</v>
      </c>
      <c r="BB281">
        <v>9</v>
      </c>
      <c r="BC281">
        <v>19</v>
      </c>
      <c r="BE281" t="s">
        <v>1860</v>
      </c>
      <c r="BF281" t="str">
        <f>HYPERLINK("http://dx.doi.org/10.1016/j.ahj.2019.06.007","http://dx.doi.org/10.1016/j.ahj.2019.06.007")</f>
        <v>http://dx.doi.org/10.1016/j.ahj.2019.06.007</v>
      </c>
      <c r="BN281">
        <v>31377568</v>
      </c>
      <c r="BR281" t="s">
        <v>83</v>
      </c>
      <c r="BS281" t="s">
        <v>1861</v>
      </c>
      <c r="BT281" t="str">
        <f>HYPERLINK("https%3A%2F%2Fwww.webofscience.com%2Fwos%2Fwoscc%2Ffull-record%2FWOS:000495878000002","View Full Record in Web of Science")</f>
        <v>View Full Record in Web of Science</v>
      </c>
    </row>
    <row r="282" spans="1:72" ht="132">
      <c r="A282" t="s">
        <v>72</v>
      </c>
      <c r="B282" t="s">
        <v>1862</v>
      </c>
      <c r="F282" s="1" t="s">
        <v>1863</v>
      </c>
      <c r="I282" s="1" t="s">
        <v>1864</v>
      </c>
      <c r="J282" t="s">
        <v>1865</v>
      </c>
      <c r="N282" t="s">
        <v>89</v>
      </c>
      <c r="X282" s="1" t="s">
        <v>1866</v>
      </c>
      <c r="AH282">
        <v>12</v>
      </c>
      <c r="AI282">
        <v>12</v>
      </c>
      <c r="AT282" t="s">
        <v>373</v>
      </c>
      <c r="AU282">
        <v>2020</v>
      </c>
      <c r="AV282">
        <v>13</v>
      </c>
      <c r="AW282">
        <v>7</v>
      </c>
      <c r="BB282">
        <v>1022</v>
      </c>
      <c r="BC282">
        <v>1028</v>
      </c>
      <c r="BE282" t="s">
        <v>1867</v>
      </c>
      <c r="BF282" t="str">
        <f>HYPERLINK("http://dx.doi.org/10.1016/j.jiph.2019.11.018","http://dx.doi.org/10.1016/j.jiph.2019.11.018")</f>
        <v>http://dx.doi.org/10.1016/j.jiph.2019.11.018</v>
      </c>
      <c r="BN282">
        <v>31874816</v>
      </c>
      <c r="BR282" t="s">
        <v>83</v>
      </c>
      <c r="BS282" t="s">
        <v>1868</v>
      </c>
      <c r="BT282" t="str">
        <f>HYPERLINK("https%3A%2F%2Fwww.webofscience.com%2Fwos%2Fwoscc%2Ffull-record%2FWOS:000546054800023","View Full Record in Web of Science")</f>
        <v>View Full Record in Web of Science</v>
      </c>
    </row>
    <row r="283" spans="1:72" ht="118.5">
      <c r="A283" t="s">
        <v>72</v>
      </c>
      <c r="B283" t="s">
        <v>1869</v>
      </c>
      <c r="F283" s="1" t="s">
        <v>1870</v>
      </c>
      <c r="H283" t="s">
        <v>1871</v>
      </c>
      <c r="I283" s="1" t="s">
        <v>1872</v>
      </c>
      <c r="J283" t="s">
        <v>1873</v>
      </c>
      <c r="N283" t="s">
        <v>89</v>
      </c>
      <c r="X283" s="1" t="s">
        <v>1874</v>
      </c>
      <c r="AH283">
        <v>9</v>
      </c>
      <c r="AI283">
        <v>9</v>
      </c>
      <c r="AT283" t="s">
        <v>107</v>
      </c>
      <c r="AU283">
        <v>2020</v>
      </c>
      <c r="AV283">
        <v>5</v>
      </c>
      <c r="AW283">
        <v>9</v>
      </c>
      <c r="BD283" t="s">
        <v>1875</v>
      </c>
      <c r="BE283" t="s">
        <v>1876</v>
      </c>
      <c r="BF283" t="str">
        <f>HYPERLINK("http://dx.doi.org/10.1136/bmjgh-2017-000680","http://dx.doi.org/10.1136/bmjgh-2017-000680")</f>
        <v>http://dx.doi.org/10.1136/bmjgh-2017-000680</v>
      </c>
      <c r="BN283">
        <v>32972965</v>
      </c>
      <c r="BR283" t="s">
        <v>83</v>
      </c>
      <c r="BS283" t="s">
        <v>1877</v>
      </c>
      <c r="BT283" t="str">
        <f>HYPERLINK("https%3A%2F%2Fwww.webofscience.com%2Fwos%2Fwoscc%2Ffull-record%2FWOS:000576651800003","View Full Record in Web of Science")</f>
        <v>View Full Record in Web of Science</v>
      </c>
    </row>
    <row r="284" spans="1:72" ht="210.75">
      <c r="A284" t="s">
        <v>72</v>
      </c>
      <c r="B284" t="s">
        <v>1878</v>
      </c>
      <c r="F284" s="1" t="s">
        <v>1879</v>
      </c>
      <c r="H284" t="s">
        <v>1880</v>
      </c>
      <c r="I284" s="1" t="s">
        <v>1881</v>
      </c>
      <c r="J284" t="s">
        <v>1721</v>
      </c>
      <c r="N284" t="s">
        <v>89</v>
      </c>
      <c r="X284" s="1" t="s">
        <v>1882</v>
      </c>
      <c r="AH284">
        <v>77</v>
      </c>
      <c r="AI284">
        <v>79</v>
      </c>
      <c r="AT284" t="s">
        <v>1883</v>
      </c>
      <c r="AU284">
        <v>2017</v>
      </c>
      <c r="AV284">
        <v>35</v>
      </c>
      <c r="AW284">
        <v>45</v>
      </c>
      <c r="BB284">
        <v>6228</v>
      </c>
      <c r="BC284">
        <v>6237</v>
      </c>
      <c r="BE284" t="s">
        <v>1884</v>
      </c>
      <c r="BF284" t="str">
        <f>HYPERLINK("http://dx.doi.org/10.1016/j.vaccine.2017.09.014","http://dx.doi.org/10.1016/j.vaccine.2017.09.014")</f>
        <v>http://dx.doi.org/10.1016/j.vaccine.2017.09.014</v>
      </c>
      <c r="BN284">
        <v>28967523</v>
      </c>
      <c r="BR284" t="s">
        <v>83</v>
      </c>
      <c r="BS284" t="s">
        <v>1885</v>
      </c>
      <c r="BT284" t="str">
        <f>HYPERLINK("https%3A%2F%2Fwww.webofscience.com%2Fwos%2Fwoscc%2Ffull-record%2FWOS:000413883400026","View Full Record in Web of Science")</f>
        <v>View Full Record in Web of Science</v>
      </c>
    </row>
    <row r="285" spans="1:72" ht="250.5">
      <c r="A285" t="s">
        <v>72</v>
      </c>
      <c r="B285" t="s">
        <v>1886</v>
      </c>
      <c r="F285" s="1" t="s">
        <v>1887</v>
      </c>
      <c r="I285" s="1" t="s">
        <v>1888</v>
      </c>
      <c r="J285" t="s">
        <v>1721</v>
      </c>
      <c r="N285" t="s">
        <v>89</v>
      </c>
      <c r="X285" s="1" t="s">
        <v>1889</v>
      </c>
      <c r="AH285">
        <v>12</v>
      </c>
      <c r="AI285">
        <v>13</v>
      </c>
      <c r="AT285" t="s">
        <v>1890</v>
      </c>
      <c r="AU285">
        <v>2019</v>
      </c>
      <c r="AV285">
        <v>37</v>
      </c>
      <c r="AW285">
        <v>19</v>
      </c>
      <c r="BB285">
        <v>2554</v>
      </c>
      <c r="BC285">
        <v>2560</v>
      </c>
      <c r="BE285" t="s">
        <v>1891</v>
      </c>
      <c r="BF285" t="str">
        <f>HYPERLINK("http://dx.doi.org/10.1016/j.vaccine.2019.03.067","http://dx.doi.org/10.1016/j.vaccine.2019.03.067")</f>
        <v>http://dx.doi.org/10.1016/j.vaccine.2019.03.067</v>
      </c>
      <c r="BN285">
        <v>30955982</v>
      </c>
      <c r="BR285" t="s">
        <v>83</v>
      </c>
      <c r="BS285" t="s">
        <v>1892</v>
      </c>
      <c r="BT285" t="str">
        <f>HYPERLINK("https%3A%2F%2Fwww.webofscience.com%2Fwos%2Fwoscc%2Ffull-record%2FWOS:000466248800005","View Full Record in Web of Science")</f>
        <v>View Full Record in Web of Science</v>
      </c>
    </row>
    <row r="286" spans="1:72" ht="184.5">
      <c r="A286" t="s">
        <v>72</v>
      </c>
      <c r="B286" t="s">
        <v>1893</v>
      </c>
      <c r="F286" s="1" t="s">
        <v>1894</v>
      </c>
      <c r="H286" t="s">
        <v>1895</v>
      </c>
      <c r="I286" s="1" t="s">
        <v>1896</v>
      </c>
      <c r="J286" t="s">
        <v>1897</v>
      </c>
      <c r="N286" t="s">
        <v>89</v>
      </c>
      <c r="X286" s="1" t="s">
        <v>1898</v>
      </c>
      <c r="AH286">
        <v>2</v>
      </c>
      <c r="AI286">
        <v>2</v>
      </c>
      <c r="AT286" t="s">
        <v>1899</v>
      </c>
      <c r="AU286">
        <v>2021</v>
      </c>
      <c r="AV286">
        <v>22</v>
      </c>
      <c r="AW286">
        <v>1</v>
      </c>
      <c r="BD286">
        <v>242</v>
      </c>
      <c r="BE286" t="s">
        <v>1900</v>
      </c>
      <c r="BF286" t="str">
        <f>HYPERLINK("http://dx.doi.org/10.1186/s13063-021-05193-w","http://dx.doi.org/10.1186/s13063-021-05193-w")</f>
        <v>http://dx.doi.org/10.1186/s13063-021-05193-w</v>
      </c>
      <c r="BN286">
        <v>33794969</v>
      </c>
      <c r="BR286" t="s">
        <v>83</v>
      </c>
      <c r="BS286" t="s">
        <v>1901</v>
      </c>
      <c r="BT286" t="str">
        <f>HYPERLINK("https%3A%2F%2Fwww.webofscience.com%2Fwos%2Fwoscc%2Ffull-record%2FWOS:000636437400003","View Full Record in Web of Science")</f>
        <v>View Full Record in Web of Science</v>
      </c>
    </row>
    <row r="287" spans="1:72" ht="118.5">
      <c r="A287" t="s">
        <v>72</v>
      </c>
      <c r="B287" t="s">
        <v>1902</v>
      </c>
      <c r="F287" s="1" t="s">
        <v>1903</v>
      </c>
      <c r="I287" s="1" t="s">
        <v>1904</v>
      </c>
      <c r="J287" t="s">
        <v>1658</v>
      </c>
      <c r="N287" t="s">
        <v>89</v>
      </c>
      <c r="X287" s="1" t="s">
        <v>1905</v>
      </c>
      <c r="AH287">
        <v>1</v>
      </c>
      <c r="AI287">
        <v>1</v>
      </c>
      <c r="AT287" t="s">
        <v>373</v>
      </c>
      <c r="AU287">
        <v>2021</v>
      </c>
      <c r="AV287">
        <v>10</v>
      </c>
      <c r="AY287">
        <v>1</v>
      </c>
      <c r="BD287" t="s">
        <v>1906</v>
      </c>
      <c r="BE287" t="s">
        <v>1907</v>
      </c>
      <c r="BF287" t="str">
        <f>HYPERLINK("http://dx.doi.org/10.1136/bmjoq-2021-001449","http://dx.doi.org/10.1136/bmjoq-2021-001449")</f>
        <v>http://dx.doi.org/10.1136/bmjoq-2021-001449</v>
      </c>
      <c r="BN287">
        <v>34344739</v>
      </c>
      <c r="BR287" t="s">
        <v>83</v>
      </c>
      <c r="BS287" t="s">
        <v>1908</v>
      </c>
      <c r="BT287" t="str">
        <f>HYPERLINK("https%3A%2F%2Fwww.webofscience.com%2Fwos%2Fwoscc%2Ffull-record%2FWOS:000683819000001","View Full Record in Web of Science")</f>
        <v>View Full Record in Web of Science</v>
      </c>
    </row>
    <row r="288" spans="1:72" ht="171">
      <c r="A288" t="s">
        <v>72</v>
      </c>
      <c r="B288" t="s">
        <v>1909</v>
      </c>
      <c r="F288" s="1" t="s">
        <v>1910</v>
      </c>
      <c r="H288" t="s">
        <v>1911</v>
      </c>
      <c r="I288" s="1" t="s">
        <v>1912</v>
      </c>
      <c r="J288" t="s">
        <v>1418</v>
      </c>
      <c r="N288" t="s">
        <v>89</v>
      </c>
      <c r="X288" s="1" t="s">
        <v>1913</v>
      </c>
      <c r="AH288">
        <v>3</v>
      </c>
      <c r="AI288">
        <v>3</v>
      </c>
      <c r="AT288" t="s">
        <v>209</v>
      </c>
      <c r="AU288">
        <v>2021</v>
      </c>
      <c r="AV288">
        <v>11</v>
      </c>
      <c r="AW288">
        <v>10</v>
      </c>
      <c r="BD288" t="s">
        <v>1914</v>
      </c>
      <c r="BE288" t="s">
        <v>1915</v>
      </c>
      <c r="BF288" t="str">
        <f>HYPERLINK("http://dx.doi.org/10.1136/bmjopen-2021-050815","http://dx.doi.org/10.1136/bmjopen-2021-050815")</f>
        <v>http://dx.doi.org/10.1136/bmjopen-2021-050815</v>
      </c>
      <c r="BN288">
        <v>34607867</v>
      </c>
      <c r="BR288" t="s">
        <v>83</v>
      </c>
      <c r="BS288" t="s">
        <v>1916</v>
      </c>
      <c r="BT288" t="str">
        <f>HYPERLINK("https%3A%2F%2Fwww.webofscience.com%2Fwos%2Fwoscc%2Ffull-record%2FWOS:000704086500001","View Full Record in Web of Science")</f>
        <v>View Full Record in Web of Science</v>
      </c>
    </row>
    <row r="289" spans="1:72" ht="105">
      <c r="A289" t="s">
        <v>72</v>
      </c>
      <c r="B289" t="s">
        <v>1917</v>
      </c>
      <c r="F289" s="1" t="s">
        <v>1918</v>
      </c>
      <c r="I289" s="1" t="s">
        <v>1919</v>
      </c>
      <c r="J289" t="s">
        <v>1920</v>
      </c>
      <c r="N289" t="s">
        <v>89</v>
      </c>
      <c r="X289" s="1" t="s">
        <v>1921</v>
      </c>
      <c r="AH289">
        <v>3</v>
      </c>
      <c r="AI289">
        <v>3</v>
      </c>
      <c r="AU289">
        <v>2019</v>
      </c>
      <c r="AV289">
        <v>85</v>
      </c>
      <c r="AW289">
        <v>1</v>
      </c>
      <c r="BD289">
        <v>118</v>
      </c>
      <c r="BE289" t="s">
        <v>1922</v>
      </c>
      <c r="BF289" t="str">
        <f>HYPERLINK("http://dx.doi.org/10.5334/aogh.2569","http://dx.doi.org/10.5334/aogh.2569")</f>
        <v>http://dx.doi.org/10.5334/aogh.2569</v>
      </c>
      <c r="BN289">
        <v>31490030</v>
      </c>
      <c r="BR289" t="s">
        <v>83</v>
      </c>
      <c r="BS289" t="s">
        <v>1923</v>
      </c>
      <c r="BT289" t="str">
        <f>HYPERLINK("https%3A%2F%2Fwww.webofscience.com%2Fwos%2Fwoscc%2Ffull-record%2FWOS:000505214400003","View Full Record in Web of Science")</f>
        <v>View Full Record in Web of Science</v>
      </c>
    </row>
    <row r="290" spans="1:72" ht="144.75">
      <c r="A290" t="s">
        <v>72</v>
      </c>
      <c r="B290" t="s">
        <v>1924</v>
      </c>
      <c r="F290" s="1" t="s">
        <v>1925</v>
      </c>
      <c r="I290" s="1" t="s">
        <v>1926</v>
      </c>
      <c r="J290" t="s">
        <v>1927</v>
      </c>
      <c r="N290" t="s">
        <v>89</v>
      </c>
      <c r="X290" s="1" t="s">
        <v>1928</v>
      </c>
      <c r="AH290">
        <v>10</v>
      </c>
      <c r="AI290">
        <v>10</v>
      </c>
      <c r="AT290" t="s">
        <v>649</v>
      </c>
      <c r="AU290">
        <v>2022</v>
      </c>
      <c r="AV290">
        <v>122</v>
      </c>
      <c r="BB290">
        <v>173</v>
      </c>
      <c r="BC290">
        <v>179</v>
      </c>
      <c r="BE290" t="s">
        <v>1929</v>
      </c>
      <c r="BF290" t="str">
        <f>HYPERLINK("http://dx.doi.org/10.1016/j.jhin.2022.01.016","http://dx.doi.org/10.1016/j.jhin.2022.01.016")</f>
        <v>http://dx.doi.org/10.1016/j.jhin.2022.01.016</v>
      </c>
      <c r="BH290" t="s">
        <v>1767</v>
      </c>
      <c r="BN290">
        <v>35124141</v>
      </c>
      <c r="BR290" t="s">
        <v>83</v>
      </c>
      <c r="BS290" t="s">
        <v>1930</v>
      </c>
      <c r="BT290" t="str">
        <f>HYPERLINK("https%3A%2F%2Fwww.webofscience.com%2Fwos%2Fwoscc%2Ffull-record%2FWOS:000779804700020","View Full Record in Web of Science")</f>
        <v>View Full Record in Web of Science</v>
      </c>
    </row>
    <row r="291" spans="1:72" ht="184.5">
      <c r="A291" t="s">
        <v>72</v>
      </c>
      <c r="B291" t="s">
        <v>1931</v>
      </c>
      <c r="F291" s="1" t="s">
        <v>1932</v>
      </c>
      <c r="I291" s="1" t="s">
        <v>1933</v>
      </c>
      <c r="J291" t="s">
        <v>1118</v>
      </c>
      <c r="N291" t="s">
        <v>89</v>
      </c>
      <c r="X291" s="1" t="s">
        <v>1934</v>
      </c>
      <c r="AH291">
        <v>11</v>
      </c>
      <c r="AI291">
        <v>11</v>
      </c>
      <c r="AT291" t="s">
        <v>1935</v>
      </c>
      <c r="AU291">
        <v>2019</v>
      </c>
      <c r="AV291">
        <v>14</v>
      </c>
      <c r="AW291">
        <v>2</v>
      </c>
      <c r="BD291" t="s">
        <v>1936</v>
      </c>
      <c r="BE291" t="s">
        <v>1937</v>
      </c>
      <c r="BF291" t="str">
        <f>HYPERLINK("http://dx.doi.org/10.1371/journal.pone.0212264","http://dx.doi.org/10.1371/journal.pone.0212264")</f>
        <v>http://dx.doi.org/10.1371/journal.pone.0212264</v>
      </c>
      <c r="BN291">
        <v>30794595</v>
      </c>
      <c r="BR291" t="s">
        <v>83</v>
      </c>
      <c r="BS291" t="s">
        <v>1938</v>
      </c>
      <c r="BT291" t="str">
        <f>HYPERLINK("https%3A%2F%2Fwww.webofscience.com%2Fwos%2Fwoscc%2Ffull-record%2FWOS:000459709100051","View Full Record in Web of Science")</f>
        <v>View Full Record in Web of Science</v>
      </c>
    </row>
    <row r="292" spans="1:72" ht="78.75">
      <c r="A292" t="s">
        <v>72</v>
      </c>
      <c r="B292" t="s">
        <v>1939</v>
      </c>
      <c r="F292" s="1" t="s">
        <v>1940</v>
      </c>
      <c r="H292" t="s">
        <v>1941</v>
      </c>
      <c r="I292" s="1" t="s">
        <v>1942</v>
      </c>
      <c r="J292" t="s">
        <v>1764</v>
      </c>
      <c r="N292" t="s">
        <v>235</v>
      </c>
      <c r="X292" s="1" t="s">
        <v>1943</v>
      </c>
      <c r="AH292">
        <v>0</v>
      </c>
      <c r="AI292">
        <v>0</v>
      </c>
      <c r="AT292" t="s">
        <v>119</v>
      </c>
      <c r="AU292">
        <v>2022</v>
      </c>
      <c r="AV292">
        <v>158</v>
      </c>
      <c r="AY292">
        <v>1</v>
      </c>
      <c r="AZ292" t="s">
        <v>468</v>
      </c>
      <c r="BB292">
        <v>6</v>
      </c>
      <c r="BC292">
        <v>10</v>
      </c>
      <c r="BE292" t="s">
        <v>1944</v>
      </c>
      <c r="BF292" t="str">
        <f>HYPERLINK("http://dx.doi.org/10.1002/ijgo.14199","http://dx.doi.org/10.1002/ijgo.14199")</f>
        <v>http://dx.doi.org/10.1002/ijgo.14199</v>
      </c>
      <c r="BN292">
        <v>35762805</v>
      </c>
      <c r="BR292" t="s">
        <v>83</v>
      </c>
      <c r="BS292" t="s">
        <v>1945</v>
      </c>
      <c r="BT292" t="str">
        <f>HYPERLINK("https%3A%2F%2Fwww.webofscience.com%2Fwos%2Fwoscc%2Ffull-record%2FWOS:000817300000003","View Full Record in Web of Science")</f>
        <v>View Full Record in Web of Science</v>
      </c>
    </row>
    <row r="293" spans="1:72" ht="118.5">
      <c r="A293" t="s">
        <v>72</v>
      </c>
      <c r="B293" t="s">
        <v>1946</v>
      </c>
      <c r="F293" s="1" t="s">
        <v>1947</v>
      </c>
      <c r="I293" s="1" t="s">
        <v>1948</v>
      </c>
      <c r="J293" t="s">
        <v>222</v>
      </c>
      <c r="N293" t="s">
        <v>158</v>
      </c>
      <c r="X293" s="1" t="s">
        <v>1949</v>
      </c>
      <c r="AH293">
        <v>30</v>
      </c>
      <c r="AI293">
        <v>30</v>
      </c>
      <c r="AT293" t="s">
        <v>107</v>
      </c>
      <c r="AU293">
        <v>2020</v>
      </c>
      <c r="AV293">
        <v>62</v>
      </c>
      <c r="AW293">
        <v>9</v>
      </c>
      <c r="AY293">
        <v>3</v>
      </c>
      <c r="BB293">
        <v>343</v>
      </c>
      <c r="BC293">
        <v>353</v>
      </c>
      <c r="BE293" t="s">
        <v>1950</v>
      </c>
      <c r="BF293" t="str">
        <f>HYPERLINK("http://dx.doi.org/10.4103/psychiatry.IndianJPsychiatry_1002_20","http://dx.doi.org/10.4103/psychiatry.IndianJPsychiatry_1002_20")</f>
        <v>http://dx.doi.org/10.4103/psychiatry.IndianJPsychiatry_1002_20</v>
      </c>
      <c r="BN293">
        <v>33227049</v>
      </c>
      <c r="BR293" t="s">
        <v>83</v>
      </c>
      <c r="BS293" t="s">
        <v>1951</v>
      </c>
      <c r="BT293" t="str">
        <f>HYPERLINK("https%3A%2F%2Fwww.webofscience.com%2Fwos%2Fwoscc%2Ffull-record%2FWOS:000581709400008","View Full Record in Web of Science")</f>
        <v>View Full Record in Web of Science</v>
      </c>
    </row>
    <row r="294" spans="1:72" ht="132">
      <c r="A294" t="s">
        <v>72</v>
      </c>
      <c r="B294" t="s">
        <v>1952</v>
      </c>
      <c r="F294" s="1" t="s">
        <v>1953</v>
      </c>
      <c r="I294" s="1" t="s">
        <v>1954</v>
      </c>
      <c r="J294" t="s">
        <v>1955</v>
      </c>
      <c r="N294" t="s">
        <v>235</v>
      </c>
      <c r="X294" s="1" t="s">
        <v>1956</v>
      </c>
      <c r="AH294">
        <v>24</v>
      </c>
      <c r="AI294">
        <v>24</v>
      </c>
      <c r="AT294" t="s">
        <v>1957</v>
      </c>
      <c r="AU294">
        <v>2021</v>
      </c>
      <c r="AV294">
        <v>397</v>
      </c>
      <c r="AW294">
        <v>10290</v>
      </c>
      <c r="BB294">
        <v>2132</v>
      </c>
      <c r="BC294">
        <v>2135</v>
      </c>
      <c r="BE294" t="s">
        <v>1958</v>
      </c>
      <c r="BF294" t="str">
        <f>HYPERLINK("http://dx.doi.org/10.1016/S0140-6736(21)01121-1","http://dx.doi.org/10.1016/S0140-6736(21)01121-1")</f>
        <v>http://dx.doi.org/10.1016/S0140-6736(21)01121-1</v>
      </c>
      <c r="BH294" t="s">
        <v>381</v>
      </c>
      <c r="BN294">
        <v>34000256</v>
      </c>
      <c r="BR294" t="s">
        <v>83</v>
      </c>
      <c r="BS294" t="s">
        <v>1959</v>
      </c>
      <c r="BT294" t="str">
        <f>HYPERLINK("https%3A%2F%2Fwww.webofscience.com%2Fwos%2Fwoscc%2Ffull-record%2FWOS:000657828600005","View Full Record in Web of Science")</f>
        <v>View Full Record in Web of Science</v>
      </c>
    </row>
    <row r="295" spans="1:72" ht="144.75">
      <c r="A295" t="s">
        <v>72</v>
      </c>
      <c r="B295" t="s">
        <v>1960</v>
      </c>
      <c r="F295" s="1" t="s">
        <v>1961</v>
      </c>
      <c r="I295" s="1" t="s">
        <v>1962</v>
      </c>
      <c r="J295" t="s">
        <v>222</v>
      </c>
      <c r="N295" t="s">
        <v>89</v>
      </c>
      <c r="X295" s="1" t="s">
        <v>1963</v>
      </c>
      <c r="AH295">
        <v>3</v>
      </c>
      <c r="AI295">
        <v>3</v>
      </c>
      <c r="AT295" t="s">
        <v>614</v>
      </c>
      <c r="AU295">
        <v>2021</v>
      </c>
      <c r="AV295">
        <v>63</v>
      </c>
      <c r="AW295">
        <v>3</v>
      </c>
      <c r="BB295">
        <v>222</v>
      </c>
      <c r="BC295">
        <v>227</v>
      </c>
      <c r="BE295" t="s">
        <v>1964</v>
      </c>
      <c r="BF295" t="str">
        <f>HYPERLINK("http://dx.doi.org/10.4103/indianjpsychiatry.indianjpsychiatry_1129_20","http://dx.doi.org/10.4103/indianjpsychiatry.indianjpsychiatry_1129_20")</f>
        <v>http://dx.doi.org/10.4103/indianjpsychiatry.indianjpsychiatry_1129_20</v>
      </c>
      <c r="BN295">
        <v>34211213</v>
      </c>
      <c r="BR295" t="s">
        <v>83</v>
      </c>
      <c r="BS295" t="s">
        <v>1965</v>
      </c>
      <c r="BT295" t="str">
        <f>HYPERLINK("https%3A%2F%2Fwww.webofscience.com%2Fwos%2Fwoscc%2Ffull-record%2FWOS:000664807000004","View Full Record in Web of Science")</f>
        <v>View Full Record in Web of Science</v>
      </c>
    </row>
    <row r="296" spans="1:72" ht="250.5">
      <c r="A296" t="s">
        <v>72</v>
      </c>
      <c r="B296" t="s">
        <v>1966</v>
      </c>
      <c r="F296" s="1" t="s">
        <v>1967</v>
      </c>
      <c r="I296" s="1" t="s">
        <v>1968</v>
      </c>
      <c r="J296" t="s">
        <v>1969</v>
      </c>
      <c r="N296" t="s">
        <v>89</v>
      </c>
      <c r="X296" s="1" t="s">
        <v>1970</v>
      </c>
      <c r="AH296">
        <v>19</v>
      </c>
      <c r="AI296">
        <v>19</v>
      </c>
      <c r="AT296" t="s">
        <v>1971</v>
      </c>
      <c r="AU296">
        <v>2021</v>
      </c>
      <c r="AV296">
        <v>81</v>
      </c>
      <c r="AW296">
        <v>10</v>
      </c>
      <c r="BB296">
        <v>2612</v>
      </c>
      <c r="BC296">
        <v>2624</v>
      </c>
      <c r="BE296" t="s">
        <v>1972</v>
      </c>
      <c r="BF296" t="str">
        <f>HYPERLINK("http://dx.doi.org/10.1158/0008-5472.CAN-20-3445","http://dx.doi.org/10.1158/0008-5472.CAN-20-3445")</f>
        <v>http://dx.doi.org/10.1158/0008-5472.CAN-20-3445</v>
      </c>
      <c r="BN296">
        <v>33741694</v>
      </c>
      <c r="BR296" t="s">
        <v>83</v>
      </c>
      <c r="BS296" t="s">
        <v>1973</v>
      </c>
      <c r="BT296" t="str">
        <f>HYPERLINK("https%3A%2F%2Fwww.webofscience.com%2Fwos%2Fwoscc%2Ffull-record%2FWOS:000651769000006","View Full Record in Web of Science")</f>
        <v>View Full Record in Web of Science</v>
      </c>
    </row>
    <row r="297" spans="1:72" ht="158.25">
      <c r="A297" t="s">
        <v>72</v>
      </c>
      <c r="B297" t="s">
        <v>1974</v>
      </c>
      <c r="F297" s="1" t="s">
        <v>1975</v>
      </c>
      <c r="I297" s="1" t="s">
        <v>1976</v>
      </c>
      <c r="J297" t="s">
        <v>222</v>
      </c>
      <c r="N297" t="s">
        <v>89</v>
      </c>
      <c r="X297" s="1" t="s">
        <v>1977</v>
      </c>
      <c r="AH297">
        <v>151</v>
      </c>
      <c r="AI297">
        <v>152</v>
      </c>
      <c r="AT297" t="s">
        <v>519</v>
      </c>
      <c r="AU297">
        <v>2020</v>
      </c>
      <c r="AV297">
        <v>62</v>
      </c>
      <c r="AW297">
        <v>4</v>
      </c>
      <c r="BB297">
        <v>354</v>
      </c>
      <c r="BC297">
        <v>362</v>
      </c>
      <c r="BE297" t="s">
        <v>1978</v>
      </c>
      <c r="BF297" t="str">
        <f>HYPERLINK("http://dx.doi.org/10.4103/psychiatry.IndianJPsychiatry_427_20","http://dx.doi.org/10.4103/psychiatry.IndianJPsychiatry_427_20")</f>
        <v>http://dx.doi.org/10.4103/psychiatry.IndianJPsychiatry_427_20</v>
      </c>
      <c r="BN297">
        <v>33165368</v>
      </c>
      <c r="BP297" t="s">
        <v>1979</v>
      </c>
      <c r="BQ297" t="s">
        <v>1980</v>
      </c>
      <c r="BR297" t="s">
        <v>83</v>
      </c>
      <c r="BS297" t="s">
        <v>1981</v>
      </c>
      <c r="BT297" t="str">
        <f>HYPERLINK("https%3A%2F%2Fwww.webofscience.com%2Fwos%2Fwoscc%2Ffull-record%2FWOS:000559745200003","View Full Record in Web of Science")</f>
        <v>View Full Record in Web of Science</v>
      </c>
    </row>
    <row r="298" spans="1:72" ht="158.25">
      <c r="A298" t="s">
        <v>72</v>
      </c>
      <c r="B298" t="s">
        <v>1974</v>
      </c>
      <c r="F298" s="1" t="s">
        <v>1975</v>
      </c>
      <c r="I298" s="1" t="s">
        <v>1982</v>
      </c>
      <c r="J298" t="s">
        <v>222</v>
      </c>
      <c r="N298" t="s">
        <v>78</v>
      </c>
      <c r="X298" s="1" t="s">
        <v>1983</v>
      </c>
      <c r="AH298">
        <v>0</v>
      </c>
      <c r="AI298">
        <v>0</v>
      </c>
      <c r="AT298" t="s">
        <v>308</v>
      </c>
      <c r="AU298">
        <v>2020</v>
      </c>
      <c r="AV298">
        <v>62</v>
      </c>
      <c r="AW298">
        <v>5</v>
      </c>
      <c r="BB298">
        <v>595</v>
      </c>
      <c r="BC298" t="s">
        <v>388</v>
      </c>
      <c r="BE298" t="s">
        <v>1984</v>
      </c>
      <c r="BF298" t="str">
        <f>HYPERLINK("http://dx.doi.org/10.4103/psychiatry.IndianJPsychiatry_1086_20","http://dx.doi.org/10.4103/psychiatry.IndianJPsychiatry_1086_20")</f>
        <v>http://dx.doi.org/10.4103/psychiatry.IndianJPsychiatry_1086_20</v>
      </c>
      <c r="BN298">
        <v>33678849</v>
      </c>
      <c r="BR298" t="s">
        <v>83</v>
      </c>
      <c r="BS298" t="s">
        <v>1985</v>
      </c>
      <c r="BT298" t="str">
        <f>HYPERLINK("https%3A%2F%2Fwww.webofscience.com%2Fwos%2Fwoscc%2Ffull-record%2FWOS:000583308300027","View Full Record in Web of Science")</f>
        <v>View Full Record in Web of Science</v>
      </c>
    </row>
    <row r="299" spans="1:72" ht="171">
      <c r="A299" t="s">
        <v>72</v>
      </c>
      <c r="B299" t="s">
        <v>1986</v>
      </c>
      <c r="F299" s="1" t="s">
        <v>1987</v>
      </c>
      <c r="I299" s="1" t="s">
        <v>1988</v>
      </c>
      <c r="J299" t="s">
        <v>1764</v>
      </c>
      <c r="N299" t="s">
        <v>235</v>
      </c>
      <c r="X299" s="1" t="s">
        <v>1989</v>
      </c>
      <c r="AH299">
        <v>3</v>
      </c>
      <c r="AI299">
        <v>3</v>
      </c>
      <c r="AT299" t="s">
        <v>373</v>
      </c>
      <c r="AU299">
        <v>2018</v>
      </c>
      <c r="AV299">
        <v>142</v>
      </c>
      <c r="AW299">
        <v>1</v>
      </c>
      <c r="BB299">
        <v>115</v>
      </c>
      <c r="BC299">
        <v>118</v>
      </c>
      <c r="BE299" t="s">
        <v>1990</v>
      </c>
      <c r="BF299" t="str">
        <f>HYPERLINK("http://dx.doi.org/10.1002/ijgo.12492","http://dx.doi.org/10.1002/ijgo.12492")</f>
        <v>http://dx.doi.org/10.1002/ijgo.12492</v>
      </c>
      <c r="BN299">
        <v>29569396</v>
      </c>
      <c r="BR299" t="s">
        <v>83</v>
      </c>
      <c r="BS299" t="s">
        <v>1991</v>
      </c>
      <c r="BT299" t="str">
        <f>HYPERLINK("https%3A%2F%2Fwww.webofscience.com%2Fwos%2Fwoscc%2Ffull-record%2FWOS:000434275200020","View Full Record in Web of Science")</f>
        <v>View Full Record in Web of Science</v>
      </c>
    </row>
    <row r="300" spans="1:72" ht="409.5">
      <c r="A300" t="s">
        <v>72</v>
      </c>
      <c r="B300" t="s">
        <v>1992</v>
      </c>
      <c r="F300" s="1" t="s">
        <v>1993</v>
      </c>
      <c r="H300" t="s">
        <v>1994</v>
      </c>
      <c r="I300" s="1" t="s">
        <v>1995</v>
      </c>
      <c r="J300" t="s">
        <v>1996</v>
      </c>
      <c r="N300" t="s">
        <v>89</v>
      </c>
      <c r="X300" s="1" t="s">
        <v>1997</v>
      </c>
      <c r="AH300">
        <v>137</v>
      </c>
      <c r="AI300">
        <v>137</v>
      </c>
      <c r="AT300" t="s">
        <v>98</v>
      </c>
      <c r="AU300">
        <v>2019</v>
      </c>
      <c r="AV300">
        <v>3</v>
      </c>
      <c r="AW300">
        <v>12</v>
      </c>
      <c r="BB300">
        <v>855</v>
      </c>
      <c r="BC300">
        <v>870</v>
      </c>
      <c r="BE300" t="s">
        <v>1998</v>
      </c>
      <c r="BF300" t="str">
        <f>HYPERLINK("http://dx.doi.org/10.1016/S2352-4642(19)30273-1","http://dx.doi.org/10.1016/S2352-4642(19)30273-1")</f>
        <v>http://dx.doi.org/10.1016/S2352-4642(19)30273-1</v>
      </c>
      <c r="BN300">
        <v>31542357</v>
      </c>
      <c r="BP300" t="s">
        <v>1979</v>
      </c>
      <c r="BQ300" t="s">
        <v>1980</v>
      </c>
      <c r="BR300" t="s">
        <v>83</v>
      </c>
      <c r="BS300" t="s">
        <v>1999</v>
      </c>
      <c r="BT300" t="str">
        <f>HYPERLINK("https%3A%2F%2Fwww.webofscience.com%2Fwos%2Fwoscc%2Ffull-record%2FWOS:000495995900016","View Full Record in Web of Science")</f>
        <v>View Full Record in Web of Science</v>
      </c>
    </row>
    <row r="301" spans="1:72" ht="198">
      <c r="A301" t="s">
        <v>72</v>
      </c>
      <c r="B301" t="s">
        <v>2000</v>
      </c>
      <c r="F301" s="1" t="s">
        <v>2001</v>
      </c>
      <c r="H301" t="s">
        <v>2002</v>
      </c>
      <c r="I301" s="1" t="s">
        <v>2003</v>
      </c>
      <c r="J301" t="s">
        <v>1118</v>
      </c>
      <c r="N301" t="s">
        <v>89</v>
      </c>
      <c r="X301" s="1" t="s">
        <v>2004</v>
      </c>
      <c r="AH301">
        <v>14</v>
      </c>
      <c r="AI301">
        <v>14</v>
      </c>
      <c r="AT301" t="s">
        <v>2005</v>
      </c>
      <c r="AU301">
        <v>2017</v>
      </c>
      <c r="AV301">
        <v>12</v>
      </c>
      <c r="AW301">
        <v>10</v>
      </c>
      <c r="BD301" t="s">
        <v>2006</v>
      </c>
      <c r="BE301" t="s">
        <v>2007</v>
      </c>
      <c r="BF301" t="str">
        <f>HYPERLINK("http://dx.doi.org/10.1371/journal.pone.0184520","http://dx.doi.org/10.1371/journal.pone.0184520")</f>
        <v>http://dx.doi.org/10.1371/journal.pone.0184520</v>
      </c>
      <c r="BN301">
        <v>29036167</v>
      </c>
      <c r="BR301" t="s">
        <v>83</v>
      </c>
      <c r="BS301" t="s">
        <v>2008</v>
      </c>
      <c r="BT301" t="str">
        <f>HYPERLINK("https%3A%2F%2Fwww.webofscience.com%2Fwos%2Fwoscc%2Ffull-record%2FWOS:000413054800002","View Full Record in Web of Science")</f>
        <v>View Full Record in Web of Science</v>
      </c>
    </row>
    <row r="302" spans="1:72" ht="144.75">
      <c r="A302" t="s">
        <v>72</v>
      </c>
      <c r="B302" t="s">
        <v>2009</v>
      </c>
      <c r="F302" s="1" t="s">
        <v>2010</v>
      </c>
      <c r="I302" s="1" t="s">
        <v>2011</v>
      </c>
      <c r="J302" t="s">
        <v>2012</v>
      </c>
      <c r="N302" t="s">
        <v>78</v>
      </c>
      <c r="X302" s="1" t="s">
        <v>2013</v>
      </c>
      <c r="AH302">
        <v>6</v>
      </c>
      <c r="AI302">
        <v>6</v>
      </c>
      <c r="AT302" t="s">
        <v>335</v>
      </c>
      <c r="AU302">
        <v>2021</v>
      </c>
      <c r="AV302">
        <v>27</v>
      </c>
      <c r="AW302">
        <v>8</v>
      </c>
      <c r="BB302">
        <v>1324</v>
      </c>
      <c r="BC302">
        <v>1327</v>
      </c>
      <c r="BE302" t="s">
        <v>2014</v>
      </c>
      <c r="BF302" t="str">
        <f>HYPERLINK("http://dx.doi.org/10.1038/s41591-021-01439-x","http://dx.doi.org/10.1038/s41591-021-01439-x")</f>
        <v>http://dx.doi.org/10.1038/s41591-021-01439-x</v>
      </c>
      <c r="BH302" t="s">
        <v>1548</v>
      </c>
      <c r="BN302">
        <v>34226738</v>
      </c>
      <c r="BR302" t="s">
        <v>83</v>
      </c>
      <c r="BS302" t="s">
        <v>2015</v>
      </c>
      <c r="BT302" t="str">
        <f>HYPERLINK("https%3A%2F%2Fwww.webofscience.com%2Fwos%2Fwoscc%2Ffull-record%2FWOS:000669779100004","View Full Record in Web of Science")</f>
        <v>View Full Record in Web of Science</v>
      </c>
    </row>
    <row r="303" spans="1:72" ht="224.25">
      <c r="A303" t="s">
        <v>72</v>
      </c>
      <c r="B303" t="s">
        <v>2016</v>
      </c>
      <c r="F303" s="1" t="s">
        <v>2017</v>
      </c>
      <c r="H303" t="s">
        <v>2002</v>
      </c>
      <c r="I303" s="1" t="s">
        <v>2018</v>
      </c>
      <c r="J303" t="s">
        <v>1730</v>
      </c>
      <c r="N303" t="s">
        <v>89</v>
      </c>
      <c r="X303" s="1" t="s">
        <v>2019</v>
      </c>
      <c r="AH303">
        <v>1</v>
      </c>
      <c r="AI303">
        <v>1</v>
      </c>
      <c r="AT303" t="s">
        <v>2020</v>
      </c>
      <c r="AU303">
        <v>2022</v>
      </c>
      <c r="AV303">
        <v>22</v>
      </c>
      <c r="AW303">
        <v>1</v>
      </c>
      <c r="BD303">
        <v>676</v>
      </c>
      <c r="BE303" t="s">
        <v>2021</v>
      </c>
      <c r="BF303" t="str">
        <f>HYPERLINK("http://dx.doi.org/10.1186/s12879-022-07654-2","http://dx.doi.org/10.1186/s12879-022-07654-2")</f>
        <v>http://dx.doi.org/10.1186/s12879-022-07654-2</v>
      </c>
      <c r="BN303">
        <v>35933382</v>
      </c>
      <c r="BR303" t="s">
        <v>83</v>
      </c>
      <c r="BS303" t="s">
        <v>2022</v>
      </c>
      <c r="BT303" t="str">
        <f>HYPERLINK("https%3A%2F%2Fwww.webofscience.com%2Fwos%2Fwoscc%2Ffull-record%2FWOS:000836778200001","View Full Record in Web of Science")</f>
        <v>View Full Record in Web of Science</v>
      </c>
    </row>
    <row r="304" spans="1:72" ht="224.25">
      <c r="A304" t="s">
        <v>72</v>
      </c>
      <c r="B304" t="s">
        <v>2023</v>
      </c>
      <c r="F304" s="1" t="s">
        <v>2024</v>
      </c>
      <c r="H304" t="s">
        <v>2025</v>
      </c>
      <c r="I304" s="1" t="s">
        <v>2026</v>
      </c>
      <c r="J304" t="s">
        <v>2027</v>
      </c>
      <c r="N304" t="s">
        <v>89</v>
      </c>
      <c r="X304" s="1" t="s">
        <v>2028</v>
      </c>
      <c r="AH304">
        <v>10</v>
      </c>
      <c r="AI304">
        <v>10</v>
      </c>
      <c r="AT304" t="s">
        <v>119</v>
      </c>
      <c r="AU304">
        <v>2021</v>
      </c>
      <c r="AV304">
        <v>72</v>
      </c>
      <c r="BD304">
        <v>101925</v>
      </c>
      <c r="BE304" t="s">
        <v>2029</v>
      </c>
      <c r="BF304" t="str">
        <f>HYPERLINK("http://dx.doi.org/10.1016/j.canep.2021.101925","http://dx.doi.org/10.1016/j.canep.2021.101925")</f>
        <v>http://dx.doi.org/10.1016/j.canep.2021.101925</v>
      </c>
      <c r="BH304" t="s">
        <v>1282</v>
      </c>
      <c r="BN304">
        <v>33839457</v>
      </c>
      <c r="BR304" t="s">
        <v>83</v>
      </c>
      <c r="BS304" t="s">
        <v>2030</v>
      </c>
      <c r="BT304" t="str">
        <f>HYPERLINK("https%3A%2F%2Fwww.webofscience.com%2Fwos%2Fwoscc%2Ffull-record%2FWOS:000652749700006","View Full Record in Web of Science")</f>
        <v>View Full Record in Web of Science</v>
      </c>
    </row>
    <row r="305" spans="1:72" ht="382.5">
      <c r="A305" t="s">
        <v>72</v>
      </c>
      <c r="B305" t="s">
        <v>2031</v>
      </c>
      <c r="F305" s="1" t="s">
        <v>2032</v>
      </c>
      <c r="H305" t="s">
        <v>2033</v>
      </c>
      <c r="I305" s="1" t="s">
        <v>2034</v>
      </c>
      <c r="J305" t="s">
        <v>2035</v>
      </c>
      <c r="N305" t="s">
        <v>89</v>
      </c>
      <c r="X305" s="1" t="s">
        <v>2036</v>
      </c>
      <c r="AH305">
        <v>21</v>
      </c>
      <c r="AI305">
        <v>21</v>
      </c>
      <c r="AT305" t="s">
        <v>149</v>
      </c>
      <c r="AU305">
        <v>2020</v>
      </c>
      <c r="AV305">
        <v>22</v>
      </c>
      <c r="BD305">
        <v>100317</v>
      </c>
      <c r="BE305" t="s">
        <v>2037</v>
      </c>
      <c r="BF305" t="str">
        <f>HYPERLINK("http://dx.doi.org/10.1016/j.eclinm.2020.100317","http://dx.doi.org/10.1016/j.eclinm.2020.100317")</f>
        <v>http://dx.doi.org/10.1016/j.eclinm.2020.100317</v>
      </c>
      <c r="BN305">
        <v>32510044</v>
      </c>
      <c r="BR305" t="s">
        <v>83</v>
      </c>
      <c r="BS305" t="s">
        <v>2038</v>
      </c>
      <c r="BT305" t="str">
        <f>HYPERLINK("https%3A%2F%2Fwww.webofscience.com%2Fwos%2Fwoscc%2Ffull-record%2FWOS:000645950000002","View Full Record in Web of Science")</f>
        <v>View Full Record in Web of Science</v>
      </c>
    </row>
    <row r="306" spans="1:72" ht="224.25">
      <c r="A306" t="s">
        <v>72</v>
      </c>
      <c r="B306" t="s">
        <v>2039</v>
      </c>
      <c r="F306" s="1" t="s">
        <v>2040</v>
      </c>
      <c r="H306" t="s">
        <v>2002</v>
      </c>
      <c r="I306" s="1" t="s">
        <v>2041</v>
      </c>
      <c r="J306" t="s">
        <v>2042</v>
      </c>
      <c r="N306" t="s">
        <v>89</v>
      </c>
      <c r="X306" s="1" t="s">
        <v>2043</v>
      </c>
      <c r="AH306">
        <v>29</v>
      </c>
      <c r="AI306">
        <v>29</v>
      </c>
      <c r="AT306" t="s">
        <v>373</v>
      </c>
      <c r="AU306">
        <v>2017</v>
      </c>
      <c r="AV306">
        <v>141</v>
      </c>
      <c r="AW306">
        <v>1</v>
      </c>
      <c r="BB306">
        <v>143</v>
      </c>
      <c r="BC306">
        <v>151</v>
      </c>
      <c r="BE306" t="s">
        <v>2044</v>
      </c>
      <c r="BF306" t="str">
        <f>HYPERLINK("http://dx.doi.org/10.1002/ijc.30712","http://dx.doi.org/10.1002/ijc.30712")</f>
        <v>http://dx.doi.org/10.1002/ijc.30712</v>
      </c>
      <c r="BN306">
        <v>28369859</v>
      </c>
      <c r="BR306" t="s">
        <v>83</v>
      </c>
      <c r="BS306" t="s">
        <v>2045</v>
      </c>
      <c r="BT306" t="str">
        <f>HYPERLINK("https%3A%2F%2Fwww.webofscience.com%2Fwos%2Fwoscc%2Ffull-record%2FWOS:000400766500015","View Full Record in Web of Science")</f>
        <v>View Full Record in Web of Science</v>
      </c>
    </row>
    <row r="307" spans="1:72" ht="144.75">
      <c r="A307" t="s">
        <v>72</v>
      </c>
      <c r="B307" t="s">
        <v>2046</v>
      </c>
      <c r="F307" s="1" t="s">
        <v>2047</v>
      </c>
      <c r="I307" s="1" t="s">
        <v>2048</v>
      </c>
      <c r="J307" t="s">
        <v>2049</v>
      </c>
      <c r="N307" t="s">
        <v>89</v>
      </c>
      <c r="X307" s="1" t="s">
        <v>2050</v>
      </c>
      <c r="AH307">
        <v>18</v>
      </c>
      <c r="AI307">
        <v>18</v>
      </c>
      <c r="AT307" t="s">
        <v>80</v>
      </c>
      <c r="AU307">
        <v>2018</v>
      </c>
      <c r="AV307">
        <v>105</v>
      </c>
      <c r="AW307">
        <v>12</v>
      </c>
      <c r="BB307">
        <v>1591</v>
      </c>
      <c r="BC307">
        <v>1597</v>
      </c>
      <c r="BE307" t="s">
        <v>2051</v>
      </c>
      <c r="BF307" t="str">
        <f>HYPERLINK("http://dx.doi.org/10.1002/bjs.10925","http://dx.doi.org/10.1002/bjs.10925")</f>
        <v>http://dx.doi.org/10.1002/bjs.10925</v>
      </c>
      <c r="BN307">
        <v>30019751</v>
      </c>
      <c r="BR307" t="s">
        <v>83</v>
      </c>
      <c r="BS307" t="s">
        <v>2052</v>
      </c>
      <c r="BT307" t="str">
        <f>HYPERLINK("https%3A%2F%2Fwww.webofscience.com%2Fwos%2Fwoscc%2Ffull-record%2FWOS:000447124200006","View Full Record in Web of Science")</f>
        <v>View Full Record in Web of Science</v>
      </c>
    </row>
    <row r="308" spans="1:72" ht="237">
      <c r="A308" t="s">
        <v>72</v>
      </c>
      <c r="B308" t="s">
        <v>2053</v>
      </c>
      <c r="F308" s="1" t="s">
        <v>2054</v>
      </c>
      <c r="H308" t="s">
        <v>2055</v>
      </c>
      <c r="I308" s="1" t="s">
        <v>2056</v>
      </c>
      <c r="J308" t="s">
        <v>2035</v>
      </c>
      <c r="N308" t="s">
        <v>89</v>
      </c>
      <c r="X308" s="1" t="s">
        <v>2057</v>
      </c>
      <c r="AH308">
        <v>4</v>
      </c>
      <c r="AI308">
        <v>4</v>
      </c>
      <c r="AT308" t="s">
        <v>98</v>
      </c>
      <c r="AU308">
        <v>2021</v>
      </c>
      <c r="AV308">
        <v>42</v>
      </c>
      <c r="BD308">
        <v>101218</v>
      </c>
      <c r="BE308" t="s">
        <v>2058</v>
      </c>
      <c r="BF308" t="str">
        <f>HYPERLINK("http://dx.doi.org/10.1016/j.eclinm.2021.101218","http://dx.doi.org/10.1016/j.eclinm.2021.101218")</f>
        <v>http://dx.doi.org/10.1016/j.eclinm.2021.101218</v>
      </c>
      <c r="BH308" t="s">
        <v>2059</v>
      </c>
      <c r="BN308">
        <v>34870133</v>
      </c>
      <c r="BR308" t="s">
        <v>83</v>
      </c>
      <c r="BS308" t="s">
        <v>2060</v>
      </c>
      <c r="BT308" t="str">
        <f>HYPERLINK("https%3A%2F%2Fwww.webofscience.com%2Fwos%2Fwoscc%2Ffull-record%2FWOS:000740923500006","View Full Record in Web of Science")</f>
        <v>View Full Record in Web of Science</v>
      </c>
    </row>
    <row r="309" spans="1:72" ht="316.5">
      <c r="A309" t="s">
        <v>72</v>
      </c>
      <c r="B309" t="s">
        <v>2061</v>
      </c>
      <c r="F309" s="1" t="s">
        <v>2062</v>
      </c>
      <c r="I309" s="1" t="s">
        <v>2063</v>
      </c>
      <c r="J309" t="s">
        <v>222</v>
      </c>
      <c r="N309" t="s">
        <v>89</v>
      </c>
      <c r="X309" s="1" t="s">
        <v>2064</v>
      </c>
      <c r="AH309">
        <v>141</v>
      </c>
      <c r="AI309">
        <v>142</v>
      </c>
      <c r="AT309" t="s">
        <v>519</v>
      </c>
      <c r="AU309">
        <v>2020</v>
      </c>
      <c r="AV309">
        <v>62</v>
      </c>
      <c r="AW309">
        <v>4</v>
      </c>
      <c r="BB309">
        <v>370</v>
      </c>
      <c r="BC309">
        <v>378</v>
      </c>
      <c r="BE309" t="s">
        <v>2065</v>
      </c>
      <c r="BF309" t="str">
        <f>HYPERLINK("http://dx.doi.org/10.4103/psychiatry.IndianJPsychiatry_523_20","http://dx.doi.org/10.4103/psychiatry.IndianJPsychiatry_523_20")</f>
        <v>http://dx.doi.org/10.4103/psychiatry.IndianJPsychiatry_523_20</v>
      </c>
      <c r="BN309">
        <v>33165382</v>
      </c>
      <c r="BP309" t="s">
        <v>1979</v>
      </c>
      <c r="BQ309" t="s">
        <v>1980</v>
      </c>
      <c r="BR309" t="s">
        <v>83</v>
      </c>
      <c r="BS309" t="s">
        <v>2066</v>
      </c>
      <c r="BT309" t="str">
        <f>HYPERLINK("https%3A%2F%2Fwww.webofscience.com%2Fwos%2Fwoscc%2Ffull-record%2FWOS:000559745200005","View Full Record in Web of Science")</f>
        <v>View Full Record in Web of Science</v>
      </c>
    </row>
    <row r="310" spans="1:72" ht="276.75">
      <c r="A310" t="s">
        <v>72</v>
      </c>
      <c r="B310" t="s">
        <v>2067</v>
      </c>
      <c r="F310" s="1" t="s">
        <v>2068</v>
      </c>
      <c r="H310" t="s">
        <v>2002</v>
      </c>
      <c r="I310" s="1" t="s">
        <v>2069</v>
      </c>
      <c r="J310" t="s">
        <v>1695</v>
      </c>
      <c r="N310" t="s">
        <v>89</v>
      </c>
      <c r="X310" s="1" t="s">
        <v>2070</v>
      </c>
      <c r="AH310">
        <v>17</v>
      </c>
      <c r="AI310">
        <v>18</v>
      </c>
      <c r="AT310" t="s">
        <v>98</v>
      </c>
      <c r="AU310">
        <v>2020</v>
      </c>
      <c r="AV310">
        <v>12</v>
      </c>
      <c r="AW310">
        <v>12</v>
      </c>
      <c r="BD310">
        <v>3567</v>
      </c>
      <c r="BE310" t="s">
        <v>2071</v>
      </c>
      <c r="BF310" t="str">
        <f>HYPERLINK("http://dx.doi.org/10.3390/cancers12123567","http://dx.doi.org/10.3390/cancers12123567")</f>
        <v>http://dx.doi.org/10.3390/cancers12123567</v>
      </c>
      <c r="BN310">
        <v>33260360</v>
      </c>
      <c r="BR310" t="s">
        <v>83</v>
      </c>
      <c r="BS310" t="s">
        <v>2072</v>
      </c>
      <c r="BT310" t="str">
        <f>HYPERLINK("https%3A%2F%2Fwww.webofscience.com%2Fwos%2Fwoscc%2Ffull-record%2FWOS:000601660400001","View Full Record in Web of Science")</f>
        <v>View Full Record in Web of Science</v>
      </c>
    </row>
    <row r="311" spans="1:72" ht="158.25">
      <c r="A311" t="s">
        <v>72</v>
      </c>
      <c r="B311" t="s">
        <v>2073</v>
      </c>
      <c r="F311" s="1" t="s">
        <v>2074</v>
      </c>
      <c r="I311" s="1" t="s">
        <v>2075</v>
      </c>
      <c r="J311" t="s">
        <v>2076</v>
      </c>
      <c r="N311" t="s">
        <v>89</v>
      </c>
      <c r="X311" s="1" t="s">
        <v>2077</v>
      </c>
      <c r="AH311">
        <v>0</v>
      </c>
      <c r="AI311">
        <v>0</v>
      </c>
      <c r="AT311" t="s">
        <v>2078</v>
      </c>
      <c r="AU311">
        <v>2022</v>
      </c>
      <c r="AV311">
        <v>8</v>
      </c>
      <c r="BD311">
        <v>746288</v>
      </c>
      <c r="BE311" t="s">
        <v>2079</v>
      </c>
      <c r="BF311" t="str">
        <f>HYPERLINK("http://dx.doi.org/10.3389/fmed.2021.746288","http://dx.doi.org/10.3389/fmed.2021.746288")</f>
        <v>http://dx.doi.org/10.3389/fmed.2021.746288</v>
      </c>
      <c r="BN311">
        <v>35211478</v>
      </c>
      <c r="BR311" t="s">
        <v>83</v>
      </c>
      <c r="BS311" t="s">
        <v>2080</v>
      </c>
      <c r="BT311" t="str">
        <f>HYPERLINK("https%3A%2F%2Fwww.webofscience.com%2Fwos%2Fwoscc%2Ffull-record%2FWOS:000760633900001","View Full Record in Web of Science")</f>
        <v>View Full Record in Web of Science</v>
      </c>
    </row>
    <row r="312" spans="1:72" ht="210.75">
      <c r="A312" t="s">
        <v>72</v>
      </c>
      <c r="B312" t="s">
        <v>2081</v>
      </c>
      <c r="F312" s="1" t="s">
        <v>2082</v>
      </c>
      <c r="H312" t="s">
        <v>2083</v>
      </c>
      <c r="I312" s="1" t="s">
        <v>2084</v>
      </c>
      <c r="J312" t="s">
        <v>2085</v>
      </c>
      <c r="N312" t="s">
        <v>89</v>
      </c>
      <c r="X312" s="1" t="s">
        <v>2086</v>
      </c>
      <c r="AH312">
        <v>7</v>
      </c>
      <c r="AI312">
        <v>7</v>
      </c>
      <c r="AT312" t="s">
        <v>80</v>
      </c>
      <c r="AU312">
        <v>2020</v>
      </c>
      <c r="AV312">
        <v>63</v>
      </c>
      <c r="AW312">
        <v>11</v>
      </c>
      <c r="BB312">
        <v>1149</v>
      </c>
      <c r="BC312">
        <v>1163</v>
      </c>
      <c r="BE312" t="s">
        <v>2087</v>
      </c>
      <c r="BF312" t="str">
        <f>HYPERLINK("http://dx.doi.org/10.1111/myc.13145","http://dx.doi.org/10.1111/myc.13145")</f>
        <v>http://dx.doi.org/10.1111/myc.13145</v>
      </c>
      <c r="BH312" t="s">
        <v>2088</v>
      </c>
      <c r="BN312">
        <v>32681527</v>
      </c>
      <c r="BR312" t="s">
        <v>83</v>
      </c>
      <c r="BS312" t="s">
        <v>2089</v>
      </c>
      <c r="BT312" t="str">
        <f>HYPERLINK("https%3A%2F%2Fwww.webofscience.com%2Fwos%2Fwoscc%2Ffull-record%2FWOS:000571944200001","View Full Record in Web of Science")</f>
        <v>View Full Record in Web of Science</v>
      </c>
    </row>
    <row r="313" spans="1:72" ht="408.75">
      <c r="A313" t="s">
        <v>72</v>
      </c>
      <c r="B313" t="s">
        <v>2090</v>
      </c>
      <c r="F313" s="1" t="s">
        <v>2091</v>
      </c>
      <c r="I313" s="1" t="s">
        <v>2092</v>
      </c>
      <c r="J313" t="s">
        <v>2093</v>
      </c>
      <c r="N313" t="s">
        <v>89</v>
      </c>
      <c r="X313" s="1" t="s">
        <v>2094</v>
      </c>
      <c r="AH313">
        <v>6</v>
      </c>
      <c r="AI313">
        <v>6</v>
      </c>
      <c r="AT313" t="s">
        <v>2095</v>
      </c>
      <c r="AU313">
        <v>2020</v>
      </c>
      <c r="AV313">
        <v>11</v>
      </c>
      <c r="BD313">
        <v>711</v>
      </c>
      <c r="BE313" t="s">
        <v>2096</v>
      </c>
      <c r="BF313" t="str">
        <f>HYPERLINK("http://dx.doi.org/10.3389/fmicb.2020.00711","http://dx.doi.org/10.3389/fmicb.2020.00711")</f>
        <v>http://dx.doi.org/10.3389/fmicb.2020.00711</v>
      </c>
      <c r="BN313">
        <v>32477280</v>
      </c>
      <c r="BR313" t="s">
        <v>83</v>
      </c>
      <c r="BS313" t="s">
        <v>2097</v>
      </c>
      <c r="BT313" t="str">
        <f>HYPERLINK("https%3A%2F%2Fwww.webofscience.com%2Fwos%2Fwoscc%2Ffull-record%2FWOS:000537269000001","View Full Record in Web of Science")</f>
        <v>View Full Record in Web of Science</v>
      </c>
    </row>
    <row r="314" spans="1:72" ht="342.75">
      <c r="A314" t="s">
        <v>72</v>
      </c>
      <c r="B314" t="s">
        <v>2098</v>
      </c>
      <c r="F314" s="1" t="s">
        <v>2099</v>
      </c>
      <c r="I314" s="1" t="s">
        <v>2100</v>
      </c>
      <c r="J314" t="s">
        <v>2101</v>
      </c>
      <c r="N314" t="s">
        <v>89</v>
      </c>
      <c r="X314" s="1" t="s">
        <v>2102</v>
      </c>
      <c r="AH314">
        <v>1</v>
      </c>
      <c r="AI314">
        <v>1</v>
      </c>
      <c r="AT314" t="s">
        <v>107</v>
      </c>
      <c r="AU314">
        <v>2022</v>
      </c>
      <c r="AV314">
        <v>10</v>
      </c>
      <c r="AW314">
        <v>9</v>
      </c>
      <c r="BB314" t="s">
        <v>2103</v>
      </c>
      <c r="BC314" t="s">
        <v>2104</v>
      </c>
      <c r="BN314">
        <v>35961355</v>
      </c>
      <c r="BR314" t="s">
        <v>83</v>
      </c>
      <c r="BS314" t="s">
        <v>2105</v>
      </c>
      <c r="BT314" t="str">
        <f>HYPERLINK("https%3A%2F%2Fwww.webofscience.com%2Fwos%2Fwoscc%2Ffull-record%2FWOS:000896074800032","View Full Record in Web of Science")</f>
        <v>View Full Record in Web of Science</v>
      </c>
    </row>
    <row r="315" spans="1:72" ht="409.5">
      <c r="A315" t="s">
        <v>72</v>
      </c>
      <c r="B315" t="s">
        <v>2106</v>
      </c>
      <c r="F315" s="1" t="s">
        <v>2107</v>
      </c>
      <c r="I315" s="1" t="s">
        <v>2108</v>
      </c>
      <c r="J315" t="s">
        <v>300</v>
      </c>
      <c r="N315" t="s">
        <v>89</v>
      </c>
      <c r="X315" s="1" t="s">
        <v>2109</v>
      </c>
      <c r="AH315">
        <v>1</v>
      </c>
      <c r="AI315">
        <v>1</v>
      </c>
      <c r="AT315" t="s">
        <v>142</v>
      </c>
      <c r="AU315">
        <v>2019</v>
      </c>
      <c r="AV315">
        <v>37</v>
      </c>
      <c r="AW315">
        <v>3</v>
      </c>
      <c r="BB315">
        <v>309</v>
      </c>
      <c r="BC315">
        <v>317</v>
      </c>
      <c r="BD315" t="s">
        <v>2110</v>
      </c>
      <c r="BE315" t="s">
        <v>2111</v>
      </c>
      <c r="BF315" t="str">
        <f>HYPERLINK("http://dx.doi.org/10.4103/ijmm.IJMM_19_445","http://dx.doi.org/10.4103/ijmm.IJMM_19_445")</f>
        <v>http://dx.doi.org/10.4103/ijmm.IJMM_19_445</v>
      </c>
      <c r="BR315" t="s">
        <v>83</v>
      </c>
      <c r="BS315" t="s">
        <v>2112</v>
      </c>
      <c r="BT315" t="str">
        <f>HYPERLINK("https%3A%2F%2Fwww.webofscience.com%2Fwos%2Fwoscc%2Ffull-record%2FWOS:000513663000002","View Full Record in Web of Science")</f>
        <v>View Full Record in Web of Science</v>
      </c>
    </row>
    <row r="316" spans="1:72" ht="409.5">
      <c r="A316" t="s">
        <v>72</v>
      </c>
      <c r="B316" t="s">
        <v>2113</v>
      </c>
      <c r="F316" s="1" t="s">
        <v>2114</v>
      </c>
      <c r="I316" s="1" t="s">
        <v>2115</v>
      </c>
      <c r="J316" t="s">
        <v>2116</v>
      </c>
      <c r="N316" t="s">
        <v>89</v>
      </c>
      <c r="X316" s="1" t="s">
        <v>2117</v>
      </c>
      <c r="AH316">
        <v>2</v>
      </c>
      <c r="AI316">
        <v>2</v>
      </c>
      <c r="AT316" t="s">
        <v>649</v>
      </c>
      <c r="AU316">
        <v>2022</v>
      </c>
      <c r="AV316">
        <v>50</v>
      </c>
      <c r="AW316">
        <v>4</v>
      </c>
      <c r="BB316">
        <v>390</v>
      </c>
      <c r="BC316">
        <v>395</v>
      </c>
      <c r="BE316" t="s">
        <v>2118</v>
      </c>
      <c r="BF316" t="str">
        <f>HYPERLINK("http://dx.doi.org/10.1016/j.ajic.2021.09.019","http://dx.doi.org/10.1016/j.ajic.2021.09.019")</f>
        <v>http://dx.doi.org/10.1016/j.ajic.2021.09.019</v>
      </c>
      <c r="BH316" t="s">
        <v>1767</v>
      </c>
      <c r="BN316">
        <v>34600081</v>
      </c>
      <c r="BR316" t="s">
        <v>83</v>
      </c>
      <c r="BS316" t="s">
        <v>2119</v>
      </c>
      <c r="BT316" t="str">
        <f>HYPERLINK("https%3A%2F%2Fwww.webofscience.com%2Fwos%2Fwoscc%2Ffull-record%2FWOS:000793283900004","View Full Record in Web of Science")</f>
        <v>View Full Record in Web of Science</v>
      </c>
    </row>
    <row r="317" spans="1:72" ht="409.5">
      <c r="A317" t="s">
        <v>72</v>
      </c>
      <c r="B317" t="s">
        <v>2120</v>
      </c>
      <c r="F317" s="1" t="s">
        <v>2121</v>
      </c>
      <c r="H317" t="s">
        <v>2033</v>
      </c>
      <c r="I317" s="1" t="s">
        <v>2122</v>
      </c>
      <c r="J317" t="s">
        <v>479</v>
      </c>
      <c r="N317" t="s">
        <v>89</v>
      </c>
      <c r="X317" s="1" t="s">
        <v>2123</v>
      </c>
      <c r="AH317">
        <v>177</v>
      </c>
      <c r="AI317">
        <v>178</v>
      </c>
      <c r="AT317" t="s">
        <v>209</v>
      </c>
      <c r="AU317">
        <v>2018</v>
      </c>
      <c r="AV317">
        <v>19</v>
      </c>
      <c r="AW317">
        <v>10</v>
      </c>
      <c r="BB317">
        <v>1289</v>
      </c>
      <c r="BC317">
        <v>1306</v>
      </c>
      <c r="BE317" t="s">
        <v>2124</v>
      </c>
      <c r="BF317" t="str">
        <f>HYPERLINK("http://dx.doi.org/10.1016/S1470-2045(18)30447-9","http://dx.doi.org/10.1016/S1470-2045(18)30447-9")</f>
        <v>http://dx.doi.org/10.1016/S1470-2045(18)30447-9</v>
      </c>
      <c r="BN317">
        <v>30219626</v>
      </c>
      <c r="BR317" t="s">
        <v>83</v>
      </c>
      <c r="BS317" t="s">
        <v>2125</v>
      </c>
      <c r="BT317" t="str">
        <f>HYPERLINK("https%3A%2F%2Fwww.webofscience.com%2Fwos%2Fwoscc%2Ffull-record%2FWOS:000446052800050","View Full Record in Web of Science")</f>
        <v>View Full Record in Web of Science</v>
      </c>
    </row>
    <row r="318" spans="1:72" ht="409.5">
      <c r="A318" t="s">
        <v>72</v>
      </c>
      <c r="B318" t="s">
        <v>2126</v>
      </c>
      <c r="F318" s="1" t="s">
        <v>2127</v>
      </c>
      <c r="I318" s="1" t="s">
        <v>2128</v>
      </c>
      <c r="J318" t="s">
        <v>2129</v>
      </c>
      <c r="N318" t="s">
        <v>52</v>
      </c>
      <c r="X318" s="1" t="s">
        <v>2130</v>
      </c>
      <c r="AH318">
        <v>1</v>
      </c>
      <c r="AI318">
        <v>1</v>
      </c>
      <c r="AT318" t="s">
        <v>209</v>
      </c>
      <c r="AU318">
        <v>2020</v>
      </c>
      <c r="AV318">
        <v>41</v>
      </c>
      <c r="AY318">
        <v>1</v>
      </c>
      <c r="AZ318" t="s">
        <v>468</v>
      </c>
      <c r="BB318" t="s">
        <v>2131</v>
      </c>
      <c r="BC318" t="s">
        <v>2132</v>
      </c>
      <c r="BE318" t="s">
        <v>2133</v>
      </c>
      <c r="BF318" t="str">
        <f>HYPERLINK("http://dx.doi.org/10.1017/ice.2020.1043","http://dx.doi.org/10.1017/ice.2020.1043")</f>
        <v>http://dx.doi.org/10.1017/ice.2020.1043</v>
      </c>
      <c r="BR318" t="s">
        <v>83</v>
      </c>
      <c r="BS318" t="s">
        <v>2134</v>
      </c>
      <c r="BT318" t="str">
        <f>HYPERLINK("https%3A%2F%2Fwww.webofscience.com%2Fwos%2Fwoscc%2Ffull-record%2FWOS:000621851501275","View Full Record in Web of Science")</f>
        <v>View Full Record in Web of Science</v>
      </c>
    </row>
    <row r="319" spans="1:72" ht="409.5">
      <c r="A319" t="s">
        <v>72</v>
      </c>
      <c r="B319" t="s">
        <v>2135</v>
      </c>
      <c r="F319" s="1" t="s">
        <v>2136</v>
      </c>
      <c r="H319" t="s">
        <v>1994</v>
      </c>
      <c r="I319" s="1" t="s">
        <v>2137</v>
      </c>
      <c r="J319" t="s">
        <v>1955</v>
      </c>
      <c r="N319" t="s">
        <v>89</v>
      </c>
      <c r="X319" s="1" t="s">
        <v>2138</v>
      </c>
      <c r="AH319">
        <v>59</v>
      </c>
      <c r="AI319">
        <v>59</v>
      </c>
      <c r="AT319" t="s">
        <v>2139</v>
      </c>
      <c r="AU319">
        <v>2020</v>
      </c>
      <c r="AV319">
        <v>395</v>
      </c>
      <c r="AW319">
        <v>10237</v>
      </c>
      <c r="BB319">
        <v>1640</v>
      </c>
      <c r="BC319">
        <v>1658</v>
      </c>
      <c r="BE319" t="s">
        <v>2140</v>
      </c>
      <c r="BF319" t="str">
        <f>HYPERLINK("http://dx.doi.org/10.1016/S0140-6736(20)30471-2","http://dx.doi.org/10.1016/S0140-6736(20)30471-2")</f>
        <v>http://dx.doi.org/10.1016/S0140-6736(20)30471-2</v>
      </c>
      <c r="BN319">
        <v>32413293</v>
      </c>
      <c r="BR319" t="s">
        <v>83</v>
      </c>
      <c r="BS319" t="s">
        <v>2141</v>
      </c>
      <c r="BT319" t="str">
        <f>HYPERLINK("https%3A%2F%2Fwww.webofscience.com%2Fwos%2Fwoscc%2Ffull-record%2FWOS:000540986100027","View Full Record in Web of Science")</f>
        <v>View Full Record in Web of Science</v>
      </c>
    </row>
    <row r="320" spans="1:72" ht="409.5">
      <c r="A320" t="s">
        <v>72</v>
      </c>
      <c r="B320" t="s">
        <v>2142</v>
      </c>
      <c r="F320" s="1" t="s">
        <v>2143</v>
      </c>
      <c r="H320" t="s">
        <v>1994</v>
      </c>
      <c r="I320" s="1" t="s">
        <v>2144</v>
      </c>
      <c r="J320" t="s">
        <v>1955</v>
      </c>
      <c r="N320" t="s">
        <v>89</v>
      </c>
      <c r="X320" s="1" t="s">
        <v>2145</v>
      </c>
      <c r="AH320">
        <v>413</v>
      </c>
      <c r="AI320">
        <v>413</v>
      </c>
      <c r="AT320" t="s">
        <v>1732</v>
      </c>
      <c r="AU320">
        <v>2017</v>
      </c>
      <c r="AV320">
        <v>390</v>
      </c>
      <c r="AW320">
        <v>10111</v>
      </c>
      <c r="BB320">
        <v>2437</v>
      </c>
      <c r="BC320">
        <v>2460</v>
      </c>
      <c r="BE320" t="s">
        <v>2146</v>
      </c>
      <c r="BF320" t="str">
        <f>HYPERLINK("http://dx.doi.org/10.1016/S0140-6736(17)32804-0","http://dx.doi.org/10.1016/S0140-6736(17)32804-0")</f>
        <v>http://dx.doi.org/10.1016/S0140-6736(17)32804-0</v>
      </c>
      <c r="BN320">
        <v>29150201</v>
      </c>
      <c r="BP320" t="s">
        <v>1979</v>
      </c>
      <c r="BQ320" t="s">
        <v>1980</v>
      </c>
      <c r="BR320" t="s">
        <v>83</v>
      </c>
      <c r="BS320" t="s">
        <v>2147</v>
      </c>
      <c r="BT320" t="str">
        <f>HYPERLINK("https%3A%2F%2Fwww.webofscience.com%2Fwos%2Fwoscc%2Ffull-record%2FWOS:000417003400023","View Full Record in Web of Science")</f>
        <v>View Full Record in Web of Science</v>
      </c>
    </row>
    <row r="321" spans="1:72" ht="409.5">
      <c r="A321" t="s">
        <v>72</v>
      </c>
      <c r="B321" t="s">
        <v>2148</v>
      </c>
      <c r="F321" s="1" t="s">
        <v>2149</v>
      </c>
      <c r="H321" t="s">
        <v>2150</v>
      </c>
      <c r="I321" s="1" t="s">
        <v>2151</v>
      </c>
      <c r="J321" t="s">
        <v>1955</v>
      </c>
      <c r="N321" t="s">
        <v>235</v>
      </c>
      <c r="X321" s="1" t="s">
        <v>2152</v>
      </c>
      <c r="AH321">
        <v>299</v>
      </c>
      <c r="AI321">
        <v>307</v>
      </c>
      <c r="AT321" t="s">
        <v>2153</v>
      </c>
      <c r="AU321">
        <v>2020</v>
      </c>
      <c r="AV321">
        <v>396</v>
      </c>
      <c r="AW321">
        <v>10258</v>
      </c>
      <c r="BB321">
        <v>1135</v>
      </c>
      <c r="BC321">
        <v>1159</v>
      </c>
      <c r="BN321">
        <v>33069324</v>
      </c>
      <c r="BR321" t="s">
        <v>83</v>
      </c>
      <c r="BS321" t="s">
        <v>2154</v>
      </c>
      <c r="BT321" t="str">
        <f>HYPERLINK("https%3A%2F%2Fwww.webofscience.com%2Fwos%2Fwoscc%2Ffull-record%2FWOS:000579154000005","View Full Record in Web of Science")</f>
        <v>View Full Record in Web of Science</v>
      </c>
    </row>
    <row r="322" spans="1:72" ht="409.5">
      <c r="A322" t="s">
        <v>72</v>
      </c>
      <c r="B322" t="s">
        <v>2155</v>
      </c>
      <c r="F322" s="1" t="s">
        <v>2156</v>
      </c>
      <c r="H322" t="s">
        <v>2150</v>
      </c>
      <c r="I322" s="1" t="s">
        <v>2157</v>
      </c>
      <c r="J322" t="s">
        <v>1955</v>
      </c>
      <c r="N322" t="s">
        <v>89</v>
      </c>
      <c r="X322" s="1" t="s">
        <v>2152</v>
      </c>
      <c r="AH322">
        <v>1724</v>
      </c>
      <c r="AI322">
        <v>1828</v>
      </c>
      <c r="AT322" t="s">
        <v>2153</v>
      </c>
      <c r="AU322">
        <v>2020</v>
      </c>
      <c r="AV322">
        <v>396</v>
      </c>
      <c r="AW322">
        <v>10258</v>
      </c>
      <c r="BB322">
        <v>1204</v>
      </c>
      <c r="BC322">
        <v>1222</v>
      </c>
      <c r="BN322">
        <v>33069326</v>
      </c>
      <c r="BP322" t="s">
        <v>1979</v>
      </c>
      <c r="BQ322" t="s">
        <v>1980</v>
      </c>
      <c r="BR322" t="s">
        <v>83</v>
      </c>
      <c r="BS322" t="s">
        <v>2158</v>
      </c>
      <c r="BT322" t="str">
        <f>HYPERLINK("https%3A%2F%2Fwww.webofscience.com%2Fwos%2Fwoscc%2Ffull-record%2FWOS:000579154000007","View Full Record in Web of Science")</f>
        <v>View Full Record in Web of Science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Anshu</dc:creator>
  <cp:keywords/>
  <dc:description/>
  <cp:lastModifiedBy>A</cp:lastModifiedBy>
  <dcterms:created xsi:type="dcterms:W3CDTF">2023-03-20T12:03:02Z</dcterms:created>
  <dcterms:modified xsi:type="dcterms:W3CDTF">2023-03-20T13:42:24Z</dcterms:modified>
  <cp:category/>
  <cp:version/>
  <cp:contentType/>
  <cp:contentStatus/>
</cp:coreProperties>
</file>